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Aktuell\Arbeit\Aktuelle Artikel\2025\20251009 Kostender Rebrodung DWM\"/>
    </mc:Choice>
  </mc:AlternateContent>
  <xr:revisionPtr revIDLastSave="0" documentId="8_{CBAE1ED8-DB8E-4F2B-8FE8-7BF92ED964C5}" xr6:coauthVersionLast="47" xr6:coauthVersionMax="47" xr10:uidLastSave="{00000000-0000-0000-0000-000000000000}"/>
  <bookViews>
    <workbookView xWindow="-120" yWindow="-120" windowWidth="29040" windowHeight="15720" xr2:uid="{00000000-000D-0000-FFFF-FFFF00000000}"/>
  </bookViews>
  <sheets>
    <sheet name="Kosten der Verfahren" sheetId="6" r:id="rId1"/>
    <sheet name="Verfahren 1" sheetId="8" r:id="rId2"/>
    <sheet name="Verfahren 2" sheetId="15" r:id="rId3"/>
    <sheet name="Verfahren 3" sheetId="22" r:id="rId4"/>
    <sheet name="Verfahren 4" sheetId="26" r:id="rId5"/>
    <sheet name="Kosten Schlepper" sheetId="13" r:id="rId6"/>
    <sheet name="Kosten Akkuschere" sheetId="25" r:id="rId7"/>
    <sheet name="Kosten Rigolpflug Tiefengrubber" sheetId="21" r:id="rId8"/>
    <sheet name="Kosten Bodenpflegegerät" sheetId="18" r:id="rId9"/>
    <sheet name="Kosten Rodezange" sheetId="19" r:id="rId10"/>
    <sheet name="Kosten 3 Seitenkipper" sheetId="20" r:id="rId11"/>
    <sheet name="Kosten Drahthaspel" sheetId="23" r:id="rId12"/>
    <sheet name="Kosten Lohnunternehmer" sheetId="11" r:id="rId13"/>
    <sheet name="Kosten gezogen"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6" l="1"/>
  <c r="D16" i="26"/>
  <c r="E14" i="26"/>
  <c r="F10" i="26"/>
  <c r="F8" i="26"/>
  <c r="F9" i="26"/>
  <c r="F15" i="26"/>
  <c r="D15" i="26"/>
  <c r="E13" i="26"/>
  <c r="D10" i="26"/>
  <c r="D9" i="26"/>
  <c r="G18" i="26"/>
  <c r="E7" i="26"/>
  <c r="D8" i="26"/>
  <c r="B11" i="26"/>
  <c r="D11" i="26" s="1"/>
  <c r="B12" i="26"/>
  <c r="D12" i="26" s="1"/>
  <c r="H18" i="26"/>
  <c r="F8" i="22"/>
  <c r="F7" i="15"/>
  <c r="D16" i="25"/>
  <c r="C7" i="25"/>
  <c r="C3" i="25" s="1"/>
  <c r="C10" i="25" s="1"/>
  <c r="E10" i="25" s="1"/>
  <c r="C6" i="25"/>
  <c r="C5" i="25"/>
  <c r="C4" i="25"/>
  <c r="F11" i="26" l="1"/>
  <c r="F12" i="26"/>
  <c r="F18" i="26" s="1"/>
  <c r="E18" i="26"/>
  <c r="B18" i="26"/>
  <c r="E19" i="25"/>
  <c r="D18" i="26" l="1"/>
  <c r="H19" i="26" s="1"/>
  <c r="F11" i="15" l="1"/>
  <c r="D16" i="23"/>
  <c r="C7" i="23"/>
  <c r="C6" i="23"/>
  <c r="C5" i="23"/>
  <c r="C4" i="23"/>
  <c r="C3" i="23"/>
  <c r="G7" i="22"/>
  <c r="G21" i="22" s="1"/>
  <c r="E7" i="22"/>
  <c r="B18" i="22"/>
  <c r="F18" i="22" s="1"/>
  <c r="C17" i="22"/>
  <c r="B16" i="22"/>
  <c r="D16" i="22" s="1"/>
  <c r="B14" i="22"/>
  <c r="D14" i="22" s="1"/>
  <c r="B13" i="22"/>
  <c r="F13" i="22" s="1"/>
  <c r="B12" i="22"/>
  <c r="D12" i="22" s="1"/>
  <c r="B11" i="22"/>
  <c r="D11" i="22" s="1"/>
  <c r="B10" i="22"/>
  <c r="D10" i="22" s="1"/>
  <c r="B9" i="22"/>
  <c r="F9" i="22" s="1"/>
  <c r="D8" i="22"/>
  <c r="D9" i="22"/>
  <c r="D13" i="22"/>
  <c r="E15" i="22"/>
  <c r="E17" i="22"/>
  <c r="D19" i="22"/>
  <c r="F19" i="22"/>
  <c r="H21" i="22"/>
  <c r="F19" i="15"/>
  <c r="D19" i="15"/>
  <c r="F20" i="8"/>
  <c r="F19" i="8"/>
  <c r="F18" i="15"/>
  <c r="F16" i="15"/>
  <c r="F17" i="8"/>
  <c r="F13" i="15"/>
  <c r="D18" i="15"/>
  <c r="D16" i="15"/>
  <c r="D17" i="8"/>
  <c r="G21" i="15"/>
  <c r="H21" i="15"/>
  <c r="E17" i="15"/>
  <c r="D20" i="8"/>
  <c r="E15" i="15"/>
  <c r="D11" i="15"/>
  <c r="D12" i="15"/>
  <c r="D13" i="15"/>
  <c r="D14" i="15"/>
  <c r="D8" i="15"/>
  <c r="D7" i="15"/>
  <c r="F18" i="8"/>
  <c r="D16" i="21"/>
  <c r="C7" i="21"/>
  <c r="C3" i="21" s="1"/>
  <c r="C10" i="21" s="1"/>
  <c r="E10" i="21" s="1"/>
  <c r="E19" i="21" s="1"/>
  <c r="C6" i="21"/>
  <c r="C5" i="21"/>
  <c r="C4" i="21"/>
  <c r="D18" i="8"/>
  <c r="F14" i="8"/>
  <c r="D16" i="20"/>
  <c r="C7" i="20"/>
  <c r="C6" i="20"/>
  <c r="C5" i="20"/>
  <c r="C4" i="20"/>
  <c r="C3" i="20"/>
  <c r="C10" i="20" s="1"/>
  <c r="E10" i="20" s="1"/>
  <c r="E19" i="20" s="1"/>
  <c r="C10" i="19"/>
  <c r="C10" i="18"/>
  <c r="D16" i="19"/>
  <c r="E10" i="19"/>
  <c r="E19" i="19" s="1"/>
  <c r="F16" i="8" s="1"/>
  <c r="C7" i="19"/>
  <c r="C6" i="19"/>
  <c r="C5" i="19"/>
  <c r="C4" i="19"/>
  <c r="C3" i="19"/>
  <c r="D19" i="8"/>
  <c r="D16" i="8"/>
  <c r="D15" i="8"/>
  <c r="D14" i="8"/>
  <c r="D13" i="8"/>
  <c r="D12" i="8"/>
  <c r="D11" i="8"/>
  <c r="D16" i="18"/>
  <c r="E10" i="18"/>
  <c r="E19" i="18" s="1"/>
  <c r="C7" i="18"/>
  <c r="C6" i="18"/>
  <c r="C5" i="18"/>
  <c r="C4" i="18"/>
  <c r="C3" i="18"/>
  <c r="E21" i="15" l="1"/>
  <c r="F16" i="22"/>
  <c r="D18" i="22"/>
  <c r="D21" i="22" s="1"/>
  <c r="E21" i="22"/>
  <c r="F11" i="22"/>
  <c r="F12" i="15"/>
  <c r="F13" i="8"/>
  <c r="F14" i="15"/>
  <c r="F14" i="22"/>
  <c r="F15" i="8"/>
  <c r="C10" i="23"/>
  <c r="E10" i="23" s="1"/>
  <c r="E19" i="23" s="1"/>
  <c r="B21" i="22"/>
  <c r="F12" i="22"/>
  <c r="F10" i="8"/>
  <c r="F21" i="22" l="1"/>
  <c r="H22" i="22" s="1"/>
  <c r="F22" i="8"/>
  <c r="D10" i="8" l="1"/>
  <c r="D9" i="8"/>
  <c r="D8" i="8"/>
  <c r="D22" i="8" s="1"/>
  <c r="H23" i="8" s="1"/>
  <c r="B10" i="15"/>
  <c r="D10" i="15" s="1"/>
  <c r="B9" i="15"/>
  <c r="F9" i="15" l="1"/>
  <c r="F21" i="15" s="1"/>
  <c r="B21" i="15"/>
  <c r="D9" i="15"/>
  <c r="D21" i="15" s="1"/>
  <c r="H22" i="15" s="1"/>
  <c r="D23" i="13" l="1"/>
  <c r="C21" i="13"/>
  <c r="C7" i="13"/>
  <c r="C6" i="13"/>
  <c r="C5" i="13"/>
  <c r="C4" i="13"/>
  <c r="C3" i="13" s="1"/>
  <c r="C9" i="13" l="1"/>
  <c r="E9" i="13" s="1"/>
  <c r="E26" i="13" s="1"/>
  <c r="B22" i="8"/>
  <c r="F9" i="11"/>
  <c r="F19" i="11"/>
  <c r="D16" i="12"/>
  <c r="C6" i="12"/>
  <c r="C5" i="12"/>
  <c r="C4" i="12"/>
  <c r="C3" i="12"/>
  <c r="C9" i="12" s="1"/>
  <c r="E9" i="12" s="1"/>
  <c r="E19" i="12" s="1"/>
  <c r="D16" i="11"/>
  <c r="C6" i="11"/>
  <c r="C5" i="11"/>
  <c r="C4" i="11"/>
  <c r="C3" i="11"/>
  <c r="C9" i="11" s="1"/>
  <c r="E9" i="11" s="1"/>
  <c r="E19" i="1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futureMetadata>
  <valueMetadata count="1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valueMetadata>
</metadata>
</file>

<file path=xl/sharedStrings.xml><?xml version="1.0" encoding="utf-8"?>
<sst xmlns="http://schemas.openxmlformats.org/spreadsheetml/2006/main" count="304" uniqueCount="106">
  <si>
    <t>Anschaffungswert</t>
  </si>
  <si>
    <t>Zinssatz</t>
  </si>
  <si>
    <t>Kosten pro Jahr</t>
  </si>
  <si>
    <t>Versicherung 0,5</t>
  </si>
  <si>
    <t>Restwert</t>
  </si>
  <si>
    <t>Nutzungsdauer</t>
  </si>
  <si>
    <t xml:space="preserve"> 10 Jahre</t>
  </si>
  <si>
    <t>Fixe Kosten</t>
  </si>
  <si>
    <t>Summe Fixe Kosten</t>
  </si>
  <si>
    <t>Variable Kosten</t>
  </si>
  <si>
    <t>Treibstoff</t>
  </si>
  <si>
    <t>Kosten pro Stunde</t>
  </si>
  <si>
    <t>Öl</t>
  </si>
  <si>
    <t>Reparatur</t>
  </si>
  <si>
    <t>Summe Variable Kosten pro Stunde</t>
  </si>
  <si>
    <t>Fixe Kosten pro Stunde bei 200 Arbeitsstunden pro Jahr</t>
  </si>
  <si>
    <t>Berechnung</t>
  </si>
  <si>
    <t>Unterbringung</t>
  </si>
  <si>
    <t>Maßnahme</t>
  </si>
  <si>
    <t>Vorgaben für die Berechnung</t>
  </si>
  <si>
    <t>Felder in Matrixen werden automatisch aktualisiert</t>
  </si>
  <si>
    <t>Arbeitskosten Fachkraft</t>
  </si>
  <si>
    <t>Arbeitsstunde Aushilfskraft</t>
  </si>
  <si>
    <t>Arbeitslohn Schlepperfahrer</t>
  </si>
  <si>
    <t>Arbeitskosten des Traubenerntegrätes pro Stunde ohne Fahrer =  Fixkosten pro Stunde zuzüglich Variabler Kosten pro Stunde:</t>
  </si>
  <si>
    <t>Fixe Kosten pro Stunde bei  300 Arbeitsstunden pro Jahr</t>
  </si>
  <si>
    <t>Berechnungsmöglichkeiten</t>
  </si>
  <si>
    <t>Die orangenen Zellen werden einkopiert. Arbeitsstundenentlohnung unten auf der Seite eingeben. Fix-und Variable Maschinenkosten werden aus den Tabellenblättern Kosten Schlepper und Kosten Geräte einkopiert. In den Matrixen der Geräte können die Kosten für das einzelne Verfahren individuell berechnet werden.</t>
  </si>
  <si>
    <t>Grüne Zellen: Eingabe der eigenen Arbeitszeit</t>
  </si>
  <si>
    <t>Blaue Zellen: Aus Maschinenkosten einkopiert</t>
  </si>
  <si>
    <r>
      <t>Fixe Kosten pro Stunde bei</t>
    </r>
    <r>
      <rPr>
        <sz val="10"/>
        <color indexed="13"/>
        <rFont val="Arial"/>
        <family val="2"/>
      </rPr>
      <t xml:space="preserve"> ___</t>
    </r>
    <r>
      <rPr>
        <sz val="10"/>
        <rFont val="Arial"/>
        <family val="2"/>
      </rPr>
      <t xml:space="preserve"> Arbeitsstunden pro Jahr</t>
    </r>
  </si>
  <si>
    <t xml:space="preserve">Versicherung </t>
  </si>
  <si>
    <t>Nutzungsdauer in Jahren</t>
  </si>
  <si>
    <t>pro Betriebsstunde</t>
  </si>
  <si>
    <t>Einsatzbedfingungen</t>
  </si>
  <si>
    <t>Arbeitsstunden pro Jahr</t>
  </si>
  <si>
    <t>oder</t>
  </si>
  <si>
    <r>
      <t xml:space="preserve">Bitte nur Arbeitsstunden pro Jahr </t>
    </r>
    <r>
      <rPr>
        <sz val="8"/>
        <color indexed="10"/>
        <rFont val="Arial"/>
        <family val="2"/>
      </rPr>
      <t>oder</t>
    </r>
    <r>
      <rPr>
        <sz val="8"/>
        <rFont val="Arial"/>
        <family val="2"/>
      </rPr>
      <t xml:space="preserve"> Arbeitsstunden pro Hektar und Fläche eingeben!</t>
    </r>
  </si>
  <si>
    <t>Arbeitsstunden pro Hektar</t>
  </si>
  <si>
    <t>Einsatzfläche</t>
  </si>
  <si>
    <t xml:space="preserve"> --&gt; Arbeitsstunden pro Jahr</t>
  </si>
  <si>
    <t>Arbeitskosten des Schleppers pro Stunde ohne Fahrer =                                       Fixkosten pro Stunde zuzüglich Variabler Kosten pro Stunde:</t>
  </si>
  <si>
    <t>Rodung Rebanlage</t>
  </si>
  <si>
    <t>Verfahren 1</t>
  </si>
  <si>
    <t>Ausschneiden der Stockkrone von Hand  (Handschere)</t>
  </si>
  <si>
    <t>Ausheben des Schnittholzes</t>
  </si>
  <si>
    <t>Mulchen des Holzes</t>
  </si>
  <si>
    <t>Haken entfernen</t>
  </si>
  <si>
    <t>Drähte einzeln mit Hand entfernen</t>
  </si>
  <si>
    <t>Rebstöcke mit Geißfuß roden (2 Personen)</t>
  </si>
  <si>
    <t>Rigolen</t>
  </si>
  <si>
    <t>Nacharbeiten rigolen</t>
  </si>
  <si>
    <t>Summe</t>
  </si>
  <si>
    <t>Arbeitszeit eigen</t>
  </si>
  <si>
    <t>Arbeitszeit fremd</t>
  </si>
  <si>
    <t>Hierbei werden zunächst alle Arbeiten mit der Hand erledigt. Vorteil dieses Verfahrens ist, daß der Winzer nicht auf fremde Hilfe und Geräte angewiesen ist und sehr frei terminieren kann. Dieses Verfahren dürfte aber nur noch in kleinen Betrieben mit kleinen Flächen durchgeführt werden. Hier ist die Arbeitskraft nicht der begrenzende Faktor. Das Rigolen mit der eigenen Technik stellt bei den heute hohen Standarts einen gewaltigen Nachteil dar, da hier Leistung des Schleppers und Arbeit des alten (Rigol-) Pfuges nicht mehr den Anforderungen des modernen Weinbaus entsprechen.</t>
  </si>
  <si>
    <t>Verfahren 2</t>
  </si>
  <si>
    <t>Akkuschere Stockroder</t>
  </si>
  <si>
    <t>Bei diesem Verfahren wird das komplette ein-  und zweijährige Holz mit der Rebenvorschneidemaschine ausgeschnitten. Die Nacharbeit mit Handschere oder Akkuschere schneidet nur noch die Drähte zum Ablegen frei.</t>
  </si>
  <si>
    <t>Rebenvorschneidemaschine, Stockroder</t>
  </si>
  <si>
    <t>Verfahren 3</t>
  </si>
  <si>
    <t>Verfahren 4</t>
  </si>
  <si>
    <t>Drahtableger, Stockroder mit Hächsler</t>
  </si>
  <si>
    <t xml:space="preserve"> </t>
  </si>
  <si>
    <t xml:space="preserve">Ein völlig neuer Ansatz bei der Rebrodung bringt das Verfahren 4. Hierbei werden zunächst die beiden Stockbefestigungsdrähte (Anbindedraht und Überbiegedraht) freigemacht. Danach  legt man mit den Drahtablegerrollen die Heftdrähte auf den Boden. Diese werden mit der Drahthaspel entfernt. Nach dem Herausziehen der Enden und der Pfähle wird dann mit einem Stockroder, welcher die Stöcke kleinhächselt, gerodet. Das Absammeln des Altholzes entfällt.  </t>
  </si>
  <si>
    <t>Verfahrensschritt</t>
  </si>
  <si>
    <t>Sonst.</t>
  </si>
  <si>
    <t>kosten</t>
  </si>
  <si>
    <t>fremd</t>
  </si>
  <si>
    <t>Freischneiden Überbiegedraht und Anbindedraht</t>
  </si>
  <si>
    <t>Ablegen der Drähte maschinell</t>
  </si>
  <si>
    <t>Drähte  mit Drahthaspel aufwickeln</t>
  </si>
  <si>
    <t>Rebstöcke mit Stockroder+Hächsler entfernen</t>
  </si>
  <si>
    <t>Lohnkosten eigen</t>
  </si>
  <si>
    <t>Lohnkosten fremd</t>
  </si>
  <si>
    <t>Maschinenkosten eigen</t>
  </si>
  <si>
    <t>Vorschneidemaschine</t>
  </si>
  <si>
    <t>Rebstöcke mit Stockroder entfernen</t>
  </si>
  <si>
    <t>Maschinenkosten fremd</t>
  </si>
  <si>
    <t>Endbefestigung (Beton) entfernen (2 Personen)</t>
  </si>
  <si>
    <t>Pfähle abfahren (2Personen)</t>
  </si>
  <si>
    <t>Pfähle mit Hydraulik ziehen (2 Personen)</t>
  </si>
  <si>
    <t>Endbefestigung (Beton)entfernen (2 Personen)</t>
  </si>
  <si>
    <t>Pfähle abfahren (2 Personen)</t>
  </si>
  <si>
    <t>Rebstöcke abfahren (2 Personen)</t>
  </si>
  <si>
    <t>Nachschnitt mit Akkuschere</t>
  </si>
  <si>
    <t>Ausschneiden der Stockkrone von Hand  (Akkuschere)</t>
  </si>
  <si>
    <t>Fixe Kosten pro Stunde für eine  Arbeitsstunde pro Jahr</t>
  </si>
  <si>
    <t>Einsatzstunden pro Jahr</t>
  </si>
  <si>
    <t>Schmierstoffe/Verschleißteile</t>
  </si>
  <si>
    <t>Arbeitskosten des Bodenpflegegerätesgerätes pro Stunde ohne Fahrer =  Fixkosten pro Stunde zuzüglich Variabler Kosten pro Stunde:</t>
  </si>
  <si>
    <t>Arbeitszeit eigen Akh/ha</t>
  </si>
  <si>
    <t>Arbeitszeit fremd Akh/ha</t>
  </si>
  <si>
    <t>Lohnkosten eigen          €/ha</t>
  </si>
  <si>
    <t>Lohnkosten fremd        €/ha</t>
  </si>
  <si>
    <t>Maschinenkosten eigen                 €/ha</t>
  </si>
  <si>
    <t>Maschinenkosten fremd                 €/ha</t>
  </si>
  <si>
    <t>Sonst.                 €/ha</t>
  </si>
  <si>
    <t xml:space="preserve">Verfahren 1 Handarbeitsverfahren                                             </t>
  </si>
  <si>
    <t>Rigolen (Pflug/Tiefengrubber)</t>
  </si>
  <si>
    <t>Anlage: 1,60m x 1,20m ,Betonanker, Holzpfähle</t>
  </si>
  <si>
    <t>Entsorgung Holzpfähle/Betonpfähle</t>
  </si>
  <si>
    <t>Strom/Akku</t>
  </si>
  <si>
    <t>Reparatur/Verschleißteile</t>
  </si>
  <si>
    <t>Dieses Verfahren setzt die häufig in den Betrieben vorhandene Technik zusammen mit gemieteten Geräten ein. Zunächst wird mit der Akkuschere die Stockkrone geschnitten, dann das einjährige Holz mit der Handschere ausgehoben, Drähte und Pfähle entfernt, die Endverankerungen beseitigt. Danach wird in Lohnarbeit der Rebstock samt Wurzelstange gerodet. Rigolen und Nacharbeiten schließen sich an. Vorteil dieses Verfahrens ist der hohe phytosanitäre Standard durch das komplette Entfernen der Stöcke und Hauptwurzeln. Ebenfalls wird die Arbeitszeitbelastung wesentlich vermindert.</t>
  </si>
  <si>
    <t>Gesamtsumme des Verfahrens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</si>
</sst>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2" x14ac:knownFonts="1">
    <font>
      <sz val="10"/>
      <name val="Arial"/>
    </font>
    <font>
      <sz val="8"/>
      <name val="Arial"/>
      <family val="2"/>
    </font>
    <font>
      <b/>
      <sz val="10"/>
      <name val="Arial"/>
      <family val="2"/>
    </font>
    <font>
      <b/>
      <sz val="12"/>
      <name val="Arial"/>
      <family val="2"/>
    </font>
    <font>
      <sz val="10"/>
      <name val="Arial"/>
      <family val="2"/>
    </font>
    <font>
      <sz val="10"/>
      <color theme="0"/>
      <name val="Arial"/>
      <family val="2"/>
    </font>
    <font>
      <b/>
      <sz val="10"/>
      <color theme="0"/>
      <name val="Arial"/>
      <family val="2"/>
    </font>
    <font>
      <sz val="18"/>
      <color indexed="10"/>
      <name val="Arial"/>
      <family val="2"/>
    </font>
    <font>
      <sz val="10"/>
      <color indexed="13"/>
      <name val="Arial"/>
      <family val="2"/>
    </font>
    <font>
      <sz val="10"/>
      <color indexed="47"/>
      <name val="Arial"/>
      <family val="2"/>
    </font>
    <font>
      <sz val="8"/>
      <color indexed="10"/>
      <name val="Arial"/>
      <family val="2"/>
    </font>
    <font>
      <b/>
      <sz val="10"/>
      <name val="Times New Roman"/>
      <family val="1"/>
    </font>
    <font>
      <sz val="10"/>
      <name val="Times New Roman"/>
      <family val="1"/>
    </font>
    <font>
      <b/>
      <sz val="16"/>
      <color theme="0"/>
      <name val="Arial"/>
      <family val="2"/>
    </font>
    <font>
      <sz val="12"/>
      <name val="Times New Roman"/>
      <family val="1"/>
    </font>
    <font>
      <b/>
      <sz val="9"/>
      <name val="Times New Roman"/>
      <family val="1"/>
    </font>
    <font>
      <sz val="10"/>
      <color theme="0" tint="-0.14999847407452621"/>
      <name val="Arial"/>
      <family val="2"/>
    </font>
    <font>
      <sz val="12"/>
      <color theme="0"/>
      <name val="Arial"/>
      <family val="2"/>
    </font>
    <font>
      <b/>
      <sz val="12"/>
      <color theme="0"/>
      <name val="Arial"/>
      <family val="2"/>
    </font>
    <font>
      <b/>
      <sz val="12"/>
      <color rgb="FFFF0000"/>
      <name val="Arial"/>
      <family val="2"/>
    </font>
    <font>
      <sz val="22"/>
      <color rgb="FFFF0000"/>
      <name val="Arial"/>
      <family val="2"/>
    </font>
    <font>
      <b/>
      <sz val="10"/>
      <color rgb="FFFF0000"/>
      <name val="Arial"/>
      <family val="2"/>
    </font>
  </fonts>
  <fills count="10">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4" tint="0.79998168889431442"/>
        <bgColor indexed="64"/>
      </patternFill>
    </fill>
    <fill>
      <patternFill patternType="solid">
        <fgColor rgb="FF00B0F0"/>
        <bgColor indexed="64"/>
      </patternFill>
    </fill>
    <fill>
      <gradientFill degree="90">
        <stop position="0">
          <color rgb="FFFFC000"/>
        </stop>
        <stop position="1">
          <color rgb="FFFF0000"/>
        </stop>
      </gradient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ck">
        <color indexed="8"/>
      </left>
      <right style="thin">
        <color indexed="8"/>
      </right>
      <top style="thick">
        <color indexed="8"/>
      </top>
      <bottom/>
      <diagonal/>
    </border>
    <border>
      <left style="thick">
        <color indexed="8"/>
      </left>
      <right style="thin">
        <color indexed="8"/>
      </right>
      <top/>
      <bottom/>
      <diagonal/>
    </border>
    <border>
      <left/>
      <right style="thin">
        <color indexed="8"/>
      </right>
      <top style="thick">
        <color indexed="8"/>
      </top>
      <bottom/>
      <diagonal/>
    </border>
    <border>
      <left/>
      <right style="thin">
        <color indexed="8"/>
      </right>
      <top/>
      <bottom/>
      <diagonal/>
    </border>
    <border>
      <left style="thin">
        <color indexed="8"/>
      </left>
      <right style="thin">
        <color indexed="8"/>
      </right>
      <top/>
      <bottom/>
      <diagonal/>
    </border>
    <border>
      <left/>
      <right style="thin">
        <color indexed="8"/>
      </right>
      <top/>
      <bottom style="thick">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n">
        <color indexed="8"/>
      </left>
      <right style="thick">
        <color indexed="8"/>
      </right>
      <top/>
      <bottom/>
      <diagonal/>
    </border>
    <border>
      <left style="thick">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ck">
        <color indexed="8"/>
      </right>
      <top/>
      <bottom style="thin">
        <color indexed="8"/>
      </bottom>
      <diagonal/>
    </border>
    <border>
      <left/>
      <right style="thick">
        <color indexed="8"/>
      </right>
      <top/>
      <bottom/>
      <diagonal/>
    </border>
    <border>
      <left style="thick">
        <color indexed="8"/>
      </left>
      <right style="thin">
        <color indexed="8"/>
      </right>
      <top/>
      <bottom style="thick">
        <color indexed="8"/>
      </bottom>
      <diagonal/>
    </border>
    <border>
      <left/>
      <right style="thick">
        <color indexed="8"/>
      </right>
      <top style="thick">
        <color indexed="8"/>
      </top>
      <bottom/>
      <diagonal/>
    </border>
    <border>
      <left style="thin">
        <color indexed="8"/>
      </left>
      <right style="thick">
        <color indexed="8"/>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xf numFmtId="0" fontId="4" fillId="0" borderId="0"/>
  </cellStyleXfs>
  <cellXfs count="110">
    <xf numFmtId="0" fontId="0" fillId="0" borderId="0" xfId="0"/>
    <xf numFmtId="0" fontId="0" fillId="0" borderId="0" xfId="0" applyAlignment="1">
      <alignment wrapText="1"/>
    </xf>
    <xf numFmtId="164" fontId="0" fillId="0" borderId="0" xfId="0" applyNumberFormat="1"/>
    <xf numFmtId="164" fontId="2" fillId="0" borderId="0" xfId="0" applyNumberFormat="1" applyFont="1"/>
    <xf numFmtId="0" fontId="2" fillId="0" borderId="0" xfId="0" applyFont="1"/>
    <xf numFmtId="0" fontId="0" fillId="0" borderId="1" xfId="0" applyBorder="1" applyAlignment="1">
      <alignment wrapText="1"/>
    </xf>
    <xf numFmtId="164" fontId="0" fillId="0" borderId="1" xfId="0" applyNumberFormat="1" applyBorder="1"/>
    <xf numFmtId="0" fontId="0" fillId="0" borderId="1" xfId="0" applyBorder="1"/>
    <xf numFmtId="0" fontId="2" fillId="0" borderId="1" xfId="0" applyFont="1" applyBorder="1"/>
    <xf numFmtId="10" fontId="0" fillId="0" borderId="1" xfId="0" applyNumberFormat="1" applyBorder="1"/>
    <xf numFmtId="0" fontId="0" fillId="0" borderId="0" xfId="0" applyAlignment="1">
      <alignment horizontal="center"/>
    </xf>
    <xf numFmtId="0" fontId="2" fillId="0" borderId="1" xfId="0" applyFont="1" applyBorder="1" applyAlignment="1">
      <alignment wrapText="1"/>
    </xf>
    <xf numFmtId="0" fontId="0" fillId="3" borderId="1" xfId="0" applyFill="1" applyBorder="1" applyAlignment="1">
      <alignment vertical="center" wrapText="1"/>
    </xf>
    <xf numFmtId="0" fontId="4" fillId="0" borderId="0" xfId="0" applyFont="1"/>
    <xf numFmtId="0" fontId="4"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0" fillId="5" borderId="1" xfId="0" applyFill="1" applyBorder="1"/>
    <xf numFmtId="164" fontId="0" fillId="2" borderId="1" xfId="0" applyNumberFormat="1" applyFill="1" applyBorder="1" applyAlignment="1" applyProtection="1">
      <alignment horizontal="center"/>
      <protection locked="0"/>
    </xf>
    <xf numFmtId="0" fontId="2" fillId="3" borderId="0" xfId="0" applyFont="1" applyFill="1"/>
    <xf numFmtId="0" fontId="0" fillId="6" borderId="0" xfId="0" applyFill="1"/>
    <xf numFmtId="0" fontId="5" fillId="4" borderId="1" xfId="0" applyFont="1" applyFill="1" applyBorder="1"/>
    <xf numFmtId="164" fontId="6" fillId="4" borderId="1" xfId="0" applyNumberFormat="1" applyFont="1" applyFill="1" applyBorder="1"/>
    <xf numFmtId="0" fontId="4" fillId="3" borderId="1" xfId="0" applyFont="1" applyFill="1" applyBorder="1" applyAlignment="1">
      <alignment vertical="center" wrapText="1"/>
    </xf>
    <xf numFmtId="0" fontId="7" fillId="0" borderId="0" xfId="0" applyFont="1" applyAlignment="1">
      <alignment horizontal="center" vertical="center"/>
    </xf>
    <xf numFmtId="0" fontId="0" fillId="5" borderId="0" xfId="0" applyFill="1" applyAlignment="1">
      <alignment wrapText="1"/>
    </xf>
    <xf numFmtId="2" fontId="0" fillId="2" borderId="1" xfId="0" applyNumberFormat="1" applyFill="1" applyBorder="1" applyAlignment="1" applyProtection="1">
      <alignment horizontal="center"/>
      <protection locked="0"/>
    </xf>
    <xf numFmtId="164" fontId="0" fillId="7" borderId="0" xfId="0" applyNumberFormat="1" applyFill="1" applyAlignment="1">
      <alignment horizontal="center"/>
    </xf>
    <xf numFmtId="164" fontId="0" fillId="2" borderId="1" xfId="0" applyNumberFormat="1" applyFill="1" applyBorder="1" applyProtection="1">
      <protection locked="0"/>
    </xf>
    <xf numFmtId="164" fontId="9" fillId="0" borderId="1" xfId="0" applyNumberFormat="1" applyFont="1" applyBorder="1"/>
    <xf numFmtId="0" fontId="0" fillId="2" borderId="1" xfId="0" applyFill="1" applyBorder="1" applyProtection="1">
      <protection locked="0"/>
    </xf>
    <xf numFmtId="164" fontId="3" fillId="0" borderId="1" xfId="0" applyNumberFormat="1" applyFont="1" applyBorder="1"/>
    <xf numFmtId="164" fontId="0" fillId="2" borderId="1" xfId="0" applyNumberFormat="1" applyFill="1" applyBorder="1"/>
    <xf numFmtId="0" fontId="1" fillId="0" borderId="1" xfId="0" applyFont="1" applyBorder="1"/>
    <xf numFmtId="0" fontId="11" fillId="0" borderId="3" xfId="0" applyFont="1" applyBorder="1" applyAlignment="1">
      <alignment vertical="top" wrapText="1"/>
    </xf>
    <xf numFmtId="0" fontId="11" fillId="0" borderId="4" xfId="0" applyFont="1" applyBorder="1" applyAlignment="1">
      <alignment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0" fillId="3" borderId="1" xfId="0" applyFill="1" applyBorder="1"/>
    <xf numFmtId="164" fontId="3" fillId="8" borderId="1" xfId="0" applyNumberFormat="1" applyFont="1" applyFill="1" applyBorder="1"/>
    <xf numFmtId="164" fontId="13" fillId="4" borderId="1" xfId="0" applyNumberFormat="1" applyFont="1" applyFill="1" applyBorder="1"/>
    <xf numFmtId="0" fontId="14" fillId="0" borderId="0" xfId="0" applyFont="1" applyAlignment="1">
      <alignment vertical="center"/>
    </xf>
    <xf numFmtId="0" fontId="4" fillId="6" borderId="0" xfId="0" applyFont="1" applyFill="1"/>
    <xf numFmtId="0" fontId="12" fillId="0" borderId="4" xfId="0" applyFont="1" applyBorder="1" applyAlignment="1">
      <alignment vertical="top" wrapText="1"/>
    </xf>
    <xf numFmtId="0" fontId="11" fillId="0" borderId="21" xfId="0" applyFont="1" applyBorder="1" applyAlignment="1">
      <alignment vertical="top" wrapText="1"/>
    </xf>
    <xf numFmtId="164" fontId="12" fillId="0" borderId="6" xfId="0" applyNumberFormat="1" applyFont="1" applyBorder="1" applyAlignment="1">
      <alignment horizontal="center" vertical="top" wrapText="1"/>
    </xf>
    <xf numFmtId="164" fontId="12" fillId="0" borderId="20" xfId="0" applyNumberFormat="1" applyFont="1" applyBorder="1" applyAlignment="1">
      <alignment horizontal="center" vertical="top" wrapText="1"/>
    </xf>
    <xf numFmtId="164" fontId="12" fillId="0" borderId="7" xfId="0" applyNumberFormat="1" applyFont="1" applyBorder="1" applyAlignment="1">
      <alignment horizontal="center" vertical="top" wrapText="1"/>
    </xf>
    <xf numFmtId="164" fontId="12" fillId="0" borderId="16" xfId="0" applyNumberFormat="1" applyFont="1" applyBorder="1" applyAlignment="1">
      <alignment horizontal="center" vertical="top" wrapText="1"/>
    </xf>
    <xf numFmtId="0" fontId="12" fillId="0" borderId="6" xfId="0" applyFont="1" applyBorder="1" applyAlignment="1">
      <alignment horizontal="center" vertical="center" wrapText="1"/>
    </xf>
    <xf numFmtId="0" fontId="0" fillId="2" borderId="1" xfId="0" applyFill="1" applyBorder="1" applyAlignment="1" applyProtection="1">
      <alignment horizontal="center" vertical="center"/>
      <protection locked="0"/>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164" fontId="12" fillId="0" borderId="5" xfId="1" applyNumberFormat="1" applyFont="1" applyBorder="1" applyAlignment="1">
      <alignment horizontal="center" vertical="top" wrapText="1"/>
    </xf>
    <xf numFmtId="164" fontId="12" fillId="0" borderId="22" xfId="1" applyNumberFormat="1" applyFont="1" applyBorder="1" applyAlignment="1">
      <alignment horizontal="center" vertical="top" wrapText="1"/>
    </xf>
    <xf numFmtId="164" fontId="12" fillId="0" borderId="6" xfId="1" applyNumberFormat="1" applyFont="1" applyBorder="1" applyAlignment="1">
      <alignment horizontal="center" vertical="top" wrapText="1"/>
    </xf>
    <xf numFmtId="164" fontId="12" fillId="0" borderId="20" xfId="1" applyNumberFormat="1" applyFont="1" applyBorder="1" applyAlignment="1">
      <alignment horizontal="center" vertical="top" wrapText="1"/>
    </xf>
    <xf numFmtId="0" fontId="4" fillId="0" borderId="1" xfId="2" applyBorder="1" applyAlignment="1">
      <alignment wrapText="1"/>
    </xf>
    <xf numFmtId="0" fontId="4" fillId="3" borderId="1" xfId="2" applyFill="1" applyBorder="1" applyAlignment="1">
      <alignment vertical="center" wrapText="1"/>
    </xf>
    <xf numFmtId="0" fontId="4" fillId="0" borderId="0" xfId="2"/>
    <xf numFmtId="0" fontId="2" fillId="0" borderId="1" xfId="2" applyFont="1" applyBorder="1" applyAlignment="1">
      <alignment wrapText="1"/>
    </xf>
    <xf numFmtId="0" fontId="4" fillId="0" borderId="0" xfId="2" applyAlignment="1">
      <alignment wrapText="1"/>
    </xf>
    <xf numFmtId="0" fontId="4" fillId="0" borderId="1" xfId="2" applyBorder="1"/>
    <xf numFmtId="164" fontId="4" fillId="9" borderId="1" xfId="2" applyNumberFormat="1" applyFill="1" applyBorder="1"/>
    <xf numFmtId="164" fontId="4" fillId="0" borderId="1" xfId="2" applyNumberFormat="1" applyBorder="1"/>
    <xf numFmtId="10" fontId="4" fillId="0" borderId="1" xfId="2" applyNumberFormat="1" applyBorder="1"/>
    <xf numFmtId="164" fontId="16" fillId="0" borderId="1" xfId="2" applyNumberFormat="1" applyFont="1" applyBorder="1"/>
    <xf numFmtId="2" fontId="4" fillId="0" borderId="1" xfId="2" applyNumberFormat="1" applyBorder="1"/>
    <xf numFmtId="0" fontId="4" fillId="9" borderId="1" xfId="2" applyFill="1" applyBorder="1"/>
    <xf numFmtId="0" fontId="2" fillId="0" borderId="1" xfId="2" applyFont="1" applyBorder="1"/>
    <xf numFmtId="0" fontId="17" fillId="4" borderId="1" xfId="2" applyFont="1" applyFill="1" applyBorder="1"/>
    <xf numFmtId="0" fontId="17" fillId="0" borderId="0" xfId="2" applyFont="1"/>
    <xf numFmtId="164" fontId="18" fillId="4" borderId="1" xfId="2" applyNumberFormat="1" applyFont="1" applyFill="1" applyBorder="1"/>
    <xf numFmtId="164" fontId="12" fillId="0" borderId="7" xfId="1" applyNumberFormat="1" applyFont="1" applyBorder="1" applyAlignment="1">
      <alignment horizontal="center" vertical="top" wrapText="1"/>
    </xf>
    <xf numFmtId="164" fontId="12" fillId="0" borderId="16" xfId="1" applyNumberFormat="1" applyFont="1" applyBorder="1" applyAlignment="1">
      <alignment horizontal="center" vertical="top" wrapText="1"/>
    </xf>
    <xf numFmtId="164" fontId="12" fillId="0" borderId="8" xfId="0" applyNumberFormat="1" applyFont="1" applyBorder="1" applyAlignment="1">
      <alignment horizontal="center" vertical="center" wrapText="1"/>
    </xf>
    <xf numFmtId="164" fontId="12" fillId="0" borderId="23" xfId="1" applyNumberFormat="1" applyFont="1" applyBorder="1" applyAlignment="1">
      <alignment horizontal="center" vertical="top" wrapText="1"/>
    </xf>
    <xf numFmtId="164" fontId="19" fillId="0" borderId="24" xfId="0" applyNumberFormat="1" applyFont="1" applyBorder="1"/>
    <xf numFmtId="0" fontId="20" fillId="3" borderId="0" xfId="0" applyFont="1" applyFill="1" applyAlignment="1">
      <alignment horizontal="center" vertical="center"/>
    </xf>
    <xf numFmtId="0" fontId="15" fillId="0" borderId="14" xfId="0" applyFont="1" applyBorder="1" applyAlignment="1">
      <alignment horizontal="center" vertical="top" wrapText="1"/>
    </xf>
    <xf numFmtId="0" fontId="15" fillId="0" borderId="7" xfId="0" applyFont="1" applyBorder="1" applyAlignment="1">
      <alignment horizontal="center" vertical="top" wrapText="1"/>
    </xf>
    <xf numFmtId="0" fontId="15" fillId="0" borderId="18" xfId="0" applyFont="1" applyBorder="1" applyAlignment="1">
      <alignment horizontal="center" vertical="top" wrapText="1"/>
    </xf>
    <xf numFmtId="0" fontId="11" fillId="0" borderId="15" xfId="0" applyFont="1" applyBorder="1" applyAlignment="1">
      <alignment horizontal="center" vertical="top" wrapText="1"/>
    </xf>
    <xf numFmtId="0" fontId="11" fillId="0" borderId="16" xfId="0" applyFont="1" applyBorder="1" applyAlignment="1">
      <alignment horizontal="center" vertical="top" wrapText="1"/>
    </xf>
    <xf numFmtId="0" fontId="11" fillId="0" borderId="19" xfId="0" applyFont="1" applyBorder="1" applyAlignment="1">
      <alignment horizontal="center" vertical="top" wrapText="1"/>
    </xf>
    <xf numFmtId="0" fontId="14" fillId="0" borderId="0" xfId="0" applyFont="1" applyAlignment="1">
      <alignment vertical="center" wrapText="1"/>
    </xf>
    <xf numFmtId="0" fontId="0" fillId="0" borderId="0" xfId="0" applyAlignment="1">
      <alignment wrapText="1"/>
    </xf>
    <xf numFmtId="0" fontId="11" fillId="0" borderId="3" xfId="0" applyFont="1" applyBorder="1" applyAlignment="1">
      <alignment vertical="top" wrapText="1"/>
    </xf>
    <xf numFmtId="0" fontId="11" fillId="0" borderId="4" xfId="0" applyFont="1" applyBorder="1" applyAlignment="1">
      <alignment vertical="top" wrapText="1"/>
    </xf>
    <xf numFmtId="0" fontId="11" fillId="0" borderId="17" xfId="0" applyFont="1" applyBorder="1" applyAlignment="1">
      <alignment vertical="top" wrapText="1"/>
    </xf>
    <xf numFmtId="0" fontId="11" fillId="0" borderId="14" xfId="0" applyFont="1" applyBorder="1" applyAlignment="1">
      <alignment horizontal="center" vertical="top" wrapText="1"/>
    </xf>
    <xf numFmtId="0" fontId="11" fillId="0" borderId="7" xfId="0" applyFont="1" applyBorder="1" applyAlignment="1">
      <alignment horizontal="center" vertical="top" wrapText="1"/>
    </xf>
    <xf numFmtId="0" fontId="11" fillId="0" borderId="18" xfId="0" applyFont="1" applyBorder="1" applyAlignment="1">
      <alignment horizontal="center" vertical="top" wrapText="1"/>
    </xf>
    <xf numFmtId="0" fontId="5" fillId="4" borderId="9" xfId="0" applyFont="1" applyFill="1" applyBorder="1" applyAlignment="1">
      <alignment horizontal="center" wrapText="1"/>
    </xf>
    <xf numFmtId="0" fontId="5" fillId="4" borderId="10" xfId="0" applyFont="1" applyFill="1" applyBorder="1" applyAlignment="1">
      <alignment horizontal="center" wrapText="1"/>
    </xf>
    <xf numFmtId="0" fontId="5" fillId="4" borderId="11" xfId="0" applyFont="1" applyFill="1" applyBorder="1" applyAlignment="1">
      <alignment horizontal="center" wrapText="1"/>
    </xf>
    <xf numFmtId="0" fontId="5" fillId="4" borderId="12" xfId="0" applyFont="1" applyFill="1" applyBorder="1" applyAlignment="1">
      <alignment horizontal="center" wrapText="1"/>
    </xf>
    <xf numFmtId="0" fontId="5" fillId="4" borderId="2" xfId="0" applyFont="1" applyFill="1" applyBorder="1" applyAlignment="1">
      <alignment horizontal="center" wrapText="1"/>
    </xf>
    <xf numFmtId="0" fontId="5" fillId="4" borderId="13" xfId="0" applyFont="1" applyFill="1" applyBorder="1" applyAlignment="1">
      <alignment horizontal="center" wrapText="1"/>
    </xf>
    <xf numFmtId="0" fontId="17" fillId="4" borderId="9" xfId="2" applyFont="1" applyFill="1" applyBorder="1" applyAlignment="1">
      <alignment horizontal="center" wrapText="1"/>
    </xf>
    <xf numFmtId="0" fontId="17" fillId="4" borderId="10" xfId="2" applyFont="1" applyFill="1" applyBorder="1" applyAlignment="1">
      <alignment horizontal="center" wrapText="1"/>
    </xf>
    <xf numFmtId="0" fontId="17" fillId="4" borderId="11" xfId="2" applyFont="1" applyFill="1" applyBorder="1" applyAlignment="1">
      <alignment horizontal="center" wrapText="1"/>
    </xf>
    <xf numFmtId="0" fontId="17" fillId="4" borderId="12" xfId="2" applyFont="1" applyFill="1" applyBorder="1" applyAlignment="1">
      <alignment horizontal="center" wrapText="1"/>
    </xf>
    <xf numFmtId="0" fontId="17" fillId="4" borderId="2" xfId="2" applyFont="1" applyFill="1" applyBorder="1" applyAlignment="1">
      <alignment horizontal="center" wrapText="1"/>
    </xf>
    <xf numFmtId="0" fontId="17" fillId="4" borderId="13" xfId="2" applyFont="1" applyFill="1" applyBorder="1" applyAlignment="1">
      <alignment horizontal="center" wrapText="1"/>
    </xf>
    <xf numFmtId="0" fontId="5" fillId="4" borderId="1" xfId="0" applyFont="1" applyFill="1" applyBorder="1" applyAlignment="1">
      <alignment horizontal="center" wrapText="1"/>
    </xf>
    <xf numFmtId="0" fontId="21" fillId="0" borderId="0" xfId="0" applyFont="1" applyAlignment="1">
      <alignment vertical="center" wrapText="1"/>
    </xf>
  </cellXfs>
  <cellStyles count="3">
    <cellStyle name="Standard" xfId="0" builtinId="0"/>
    <cellStyle name="Standard 2" xfId="2" xr:uid="{C3E50810-5028-4981-A968-45BF06630704}"/>
    <cellStyle name="Standard_Verfahren 1" xfId="1" xr:uid="{6E24D0DD-B53E-4E50-A8AA-430977779E6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0</xdr:row>
      <xdr:rowOff>0</xdr:rowOff>
    </xdr:from>
    <xdr:to>
      <xdr:col>0</xdr:col>
      <xdr:colOff>809625</xdr:colOff>
      <xdr:row>0</xdr:row>
      <xdr:rowOff>800100</xdr:rowOff>
    </xdr:to>
    <xdr:pic>
      <xdr:nvPicPr>
        <xdr:cNvPr id="2" name="Picture 1">
          <a:extLst>
            <a:ext uri="{FF2B5EF4-FFF2-40B4-BE49-F238E27FC236}">
              <a16:creationId xmlns:a16="http://schemas.microsoft.com/office/drawing/2014/main" id="{E12FD0DF-1698-4F85-808B-5D3EC81934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6239" r="26239"/>
        <a:stretch/>
      </xdr:blipFill>
      <xdr:spPr bwMode="auto">
        <a:xfrm>
          <a:off x="175260" y="0"/>
          <a:ext cx="634365"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161925</xdr:rowOff>
    </xdr:from>
    <xdr:to>
      <xdr:col>0</xdr:col>
      <xdr:colOff>1304924</xdr:colOff>
      <xdr:row>1</xdr:row>
      <xdr:rowOff>16545</xdr:rowOff>
    </xdr:to>
    <xdr:pic>
      <xdr:nvPicPr>
        <xdr:cNvPr id="7" name="Picture 4">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161925"/>
          <a:ext cx="1304924" cy="664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4531</xdr:rowOff>
    </xdr:from>
    <xdr:to>
      <xdr:col>0</xdr:col>
      <xdr:colOff>1457325</xdr:colOff>
      <xdr:row>0</xdr:row>
      <xdr:rowOff>1069342</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100" y="4531"/>
          <a:ext cx="1419225" cy="1064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9">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ichValueRel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6"/>
  <sheetViews>
    <sheetView tabSelected="1" zoomScale="90" zoomScaleNormal="90" workbookViewId="0">
      <selection activeCell="A3" sqref="A3"/>
    </sheetView>
  </sheetViews>
  <sheetFormatPr baseColWidth="10" defaultRowHeight="12.75" x14ac:dyDescent="0.2"/>
  <cols>
    <col min="1" max="1" width="57.28515625" customWidth="1"/>
    <col min="2" max="2" width="22.42578125" customWidth="1"/>
    <col min="3" max="3" width="14.42578125" customWidth="1"/>
    <col min="4" max="4" width="43.85546875" customWidth="1"/>
    <col min="5" max="5" width="46.85546875" customWidth="1"/>
    <col min="6" max="6" width="22.42578125" customWidth="1"/>
    <col min="7" max="7" width="76.85546875" customWidth="1"/>
    <col min="8" max="8" width="69.5703125" customWidth="1"/>
    <col min="9" max="9" width="34" customWidth="1"/>
  </cols>
  <sheetData>
    <row r="1" spans="1:5" ht="78" customHeight="1" x14ac:dyDescent="0.2">
      <c r="A1" s="81" t="s">
        <v>19</v>
      </c>
    </row>
    <row r="2" spans="1:5" s="1" customFormat="1" ht="47.25" customHeight="1" x14ac:dyDescent="0.2">
      <c r="A2"/>
      <c r="B2"/>
      <c r="C2"/>
      <c r="D2" s="25" t="s">
        <v>26</v>
      </c>
    </row>
    <row r="3" spans="1:5" s="1" customFormat="1" ht="89.25" x14ac:dyDescent="0.2">
      <c r="A3"/>
      <c r="B3"/>
      <c r="C3"/>
      <c r="D3" s="26" t="s">
        <v>27</v>
      </c>
    </row>
    <row r="4" spans="1:5" s="1" customFormat="1" x14ac:dyDescent="0.2">
      <c r="A4" t="s">
        <v>19</v>
      </c>
      <c r="B4" s="17" t="s">
        <v>20</v>
      </c>
      <c r="C4"/>
    </row>
    <row r="5" spans="1:5" x14ac:dyDescent="0.2">
      <c r="B5" s="10"/>
      <c r="D5" s="1"/>
    </row>
    <row r="6" spans="1:5" x14ac:dyDescent="0.2">
      <c r="A6" s="18" t="s">
        <v>21</v>
      </c>
      <c r="B6" s="19">
        <v>25</v>
      </c>
      <c r="D6" s="2"/>
    </row>
    <row r="7" spans="1:5" x14ac:dyDescent="0.2">
      <c r="A7" s="18" t="s">
        <v>22</v>
      </c>
      <c r="B7" s="19">
        <v>14.2</v>
      </c>
      <c r="D7" s="2"/>
    </row>
    <row r="8" spans="1:5" x14ac:dyDescent="0.2">
      <c r="A8" s="18" t="s">
        <v>23</v>
      </c>
      <c r="B8" s="19">
        <v>20</v>
      </c>
      <c r="D8" s="2"/>
    </row>
    <row r="9" spans="1:5" x14ac:dyDescent="0.2">
      <c r="D9" s="27" t="s">
        <v>28</v>
      </c>
    </row>
    <row r="10" spans="1:5" x14ac:dyDescent="0.2">
      <c r="D10" s="28" t="s">
        <v>29</v>
      </c>
    </row>
    <row r="11" spans="1:5" s="4" customFormat="1" x14ac:dyDescent="0.2">
      <c r="A11"/>
      <c r="B11"/>
      <c r="C11"/>
      <c r="D11" s="2"/>
    </row>
    <row r="12" spans="1:5" s="4" customFormat="1" x14ac:dyDescent="0.2">
      <c r="A12"/>
      <c r="B12"/>
      <c r="C12"/>
      <c r="D12" s="2"/>
    </row>
    <row r="13" spans="1:5" x14ac:dyDescent="0.2">
      <c r="D13" s="2"/>
      <c r="E13" s="4"/>
    </row>
    <row r="14" spans="1:5" ht="78" customHeight="1" x14ac:dyDescent="0.2"/>
    <row r="15" spans="1:5" x14ac:dyDescent="0.2">
      <c r="D15" s="2"/>
      <c r="E15" s="4"/>
    </row>
    <row r="16" spans="1:5" x14ac:dyDescent="0.2">
      <c r="D16" s="3"/>
    </row>
    <row r="17" spans="4:4" x14ac:dyDescent="0.2">
      <c r="D17" s="3"/>
    </row>
    <row r="18" spans="4:4" x14ac:dyDescent="0.2">
      <c r="D18" s="3"/>
    </row>
    <row r="20" spans="4:4" x14ac:dyDescent="0.2">
      <c r="D20" s="1"/>
    </row>
    <row r="21" spans="4:4" x14ac:dyDescent="0.2">
      <c r="D21" s="1"/>
    </row>
    <row r="23" spans="4:4" x14ac:dyDescent="0.2">
      <c r="D23" s="2"/>
    </row>
    <row r="24" spans="4:4" x14ac:dyDescent="0.2">
      <c r="D24" s="2"/>
    </row>
    <row r="25" spans="4:4" ht="15" customHeight="1" x14ac:dyDescent="0.2">
      <c r="D25" s="3"/>
    </row>
    <row r="26" spans="4:4" x14ac:dyDescent="0.2">
      <c r="D26" s="3"/>
    </row>
    <row r="27" spans="4:4" x14ac:dyDescent="0.2">
      <c r="D27" s="2"/>
    </row>
    <row r="28" spans="4:4" ht="78" customHeight="1" x14ac:dyDescent="0.2"/>
    <row r="29" spans="4:4" x14ac:dyDescent="0.2">
      <c r="D29" s="1"/>
    </row>
    <row r="30" spans="4:4" x14ac:dyDescent="0.2">
      <c r="D30" s="1"/>
    </row>
    <row r="31" spans="4:4" x14ac:dyDescent="0.2">
      <c r="D31" s="1"/>
    </row>
    <row r="32" spans="4:4" x14ac:dyDescent="0.2">
      <c r="D32" s="2"/>
    </row>
    <row r="34" spans="4:4" x14ac:dyDescent="0.2">
      <c r="D34" s="2"/>
    </row>
    <row r="35" spans="4:4" x14ac:dyDescent="0.2">
      <c r="D35" s="2"/>
    </row>
    <row r="36" spans="4:4" x14ac:dyDescent="0.2">
      <c r="D36" s="2"/>
    </row>
    <row r="37" spans="4:4" x14ac:dyDescent="0.2">
      <c r="D37" s="2"/>
    </row>
    <row r="38" spans="4:4" x14ac:dyDescent="0.2">
      <c r="D38" s="2"/>
    </row>
    <row r="39" spans="4:4" ht="78" customHeight="1" x14ac:dyDescent="0.2">
      <c r="D39" s="2"/>
    </row>
    <row r="40" spans="4:4" x14ac:dyDescent="0.2">
      <c r="D40" s="2"/>
    </row>
    <row r="41" spans="4:4" x14ac:dyDescent="0.2">
      <c r="D41" s="2"/>
    </row>
    <row r="42" spans="4:4" x14ac:dyDescent="0.2">
      <c r="D42" s="2"/>
    </row>
    <row r="43" spans="4:4" x14ac:dyDescent="0.2">
      <c r="D43" s="2"/>
    </row>
    <row r="44" spans="4:4" x14ac:dyDescent="0.2">
      <c r="D44" s="2"/>
    </row>
    <row r="45" spans="4:4" x14ac:dyDescent="0.2">
      <c r="D45" s="3"/>
    </row>
    <row r="46" spans="4:4" x14ac:dyDescent="0.2">
      <c r="D46" s="3"/>
    </row>
  </sheetData>
  <phoneticPr fontId="1"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64F4-A684-4225-8437-49A135E1D2C9}">
  <dimension ref="A1:M27"/>
  <sheetViews>
    <sheetView topLeftCell="A5" workbookViewId="0">
      <selection activeCell="A23" sqref="A23"/>
    </sheetView>
  </sheetViews>
  <sheetFormatPr baseColWidth="10" defaultColWidth="35.42578125" defaultRowHeight="21" customHeight="1" x14ac:dyDescent="0.2"/>
  <cols>
    <col min="1" max="1" width="46.42578125" customWidth="1"/>
    <col min="2" max="2" width="10.28515625" customWidth="1"/>
    <col min="3" max="3" width="10.85546875" customWidth="1"/>
    <col min="4" max="4" width="11.5703125" customWidth="1"/>
    <col min="5" max="5" width="12" customWidth="1"/>
    <col min="6" max="6" width="14.140625" customWidth="1"/>
    <col min="7" max="7" width="14.85546875" customWidth="1"/>
    <col min="8" max="8" width="15.140625" customWidth="1"/>
    <col min="9" max="12" width="19.140625" customWidth="1"/>
    <col min="13" max="13" width="25.85546875" customWidth="1"/>
  </cols>
  <sheetData>
    <row r="1" spans="1:13" s="20" customFormat="1" ht="21" customHeight="1" x14ac:dyDescent="0.2">
      <c r="A1" s="20" t="s">
        <v>42</v>
      </c>
    </row>
    <row r="2" spans="1:13" s="21" customFormat="1" ht="21" customHeight="1" x14ac:dyDescent="0.2">
      <c r="A2" s="21" t="s">
        <v>18</v>
      </c>
      <c r="B2" s="21" t="s">
        <v>43</v>
      </c>
    </row>
    <row r="3" spans="1:13" ht="126" customHeight="1" x14ac:dyDescent="0.2">
      <c r="A3" s="88" t="s">
        <v>55</v>
      </c>
      <c r="B3" s="89"/>
      <c r="C3" s="89"/>
      <c r="D3" t="e" vm="1">
        <v>#VALUE!</v>
      </c>
      <c r="E3" t="e" vm="2">
        <v>#VALUE!</v>
      </c>
      <c r="F3" t="e" vm="3">
        <v>#VALUE!</v>
      </c>
      <c r="G3" s="13" t="e" vm="4">
        <v>#VALUE!</v>
      </c>
      <c r="H3" t="e" vm="5">
        <v>#VALUE!</v>
      </c>
      <c r="I3" t="e" vm="6">
        <v>#VALUE!</v>
      </c>
      <c r="J3" t="e" vm="7">
        <v>#VALUE!</v>
      </c>
      <c r="K3" t="e" vm="8">
        <v>#VALUE!</v>
      </c>
      <c r="L3" t="e" vm="9">
        <v>#VALUE!</v>
      </c>
      <c r="M3" t="e" vm="10">
        <v>#VALUE!</v>
      </c>
    </row>
    <row r="4" spans="1:13" ht="21" customHeight="1" thickBot="1" x14ac:dyDescent="0.25">
      <c r="A4" s="43" t="s">
        <v>100</v>
      </c>
      <c r="B4" s="13"/>
      <c r="C4" s="13"/>
    </row>
    <row r="5" spans="1:13" s="16" customFormat="1" ht="21" customHeight="1" thickTop="1" x14ac:dyDescent="0.2">
      <c r="A5" s="90" t="s">
        <v>98</v>
      </c>
      <c r="B5" s="93" t="s">
        <v>91</v>
      </c>
      <c r="C5" s="93" t="s">
        <v>92</v>
      </c>
      <c r="D5" s="93" t="s">
        <v>93</v>
      </c>
      <c r="E5" s="93" t="s">
        <v>94</v>
      </c>
      <c r="F5" s="82" t="s">
        <v>95</v>
      </c>
      <c r="G5" s="82" t="s">
        <v>96</v>
      </c>
      <c r="H5" s="85" t="s">
        <v>97</v>
      </c>
      <c r="I5" s="15"/>
      <c r="J5" s="15"/>
    </row>
    <row r="6" spans="1:13" s="16" customFormat="1" ht="21" customHeight="1" x14ac:dyDescent="0.2">
      <c r="A6" s="91"/>
      <c r="B6" s="94"/>
      <c r="C6" s="94"/>
      <c r="D6" s="94"/>
      <c r="E6" s="94" t="s">
        <v>67</v>
      </c>
      <c r="F6" s="83"/>
      <c r="G6" s="83"/>
      <c r="H6" s="86"/>
      <c r="I6" s="15"/>
      <c r="J6" s="15"/>
    </row>
    <row r="7" spans="1:13" s="16" customFormat="1" ht="21" customHeight="1" thickBot="1" x14ac:dyDescent="0.25">
      <c r="A7" s="92"/>
      <c r="B7" s="95"/>
      <c r="C7" s="95"/>
      <c r="D7" s="95"/>
      <c r="E7" s="95" t="s">
        <v>68</v>
      </c>
      <c r="F7" s="84"/>
      <c r="G7" s="84"/>
      <c r="H7" s="87"/>
      <c r="I7" s="15"/>
      <c r="J7" s="15"/>
    </row>
    <row r="8" spans="1:13" s="16" customFormat="1" ht="21" customHeight="1" thickTop="1" x14ac:dyDescent="0.2">
      <c r="A8" s="35" t="s">
        <v>44</v>
      </c>
      <c r="B8" s="55">
        <v>20</v>
      </c>
      <c r="C8" s="37"/>
      <c r="D8" s="56">
        <f>B8*'Kosten der Verfahren'!B6</f>
        <v>500</v>
      </c>
      <c r="E8" s="56"/>
      <c r="F8" s="56"/>
      <c r="G8" s="56"/>
      <c r="H8" s="57"/>
      <c r="I8" s="15"/>
      <c r="J8" s="15"/>
    </row>
    <row r="9" spans="1:13" s="16" customFormat="1" ht="21" customHeight="1" x14ac:dyDescent="0.2">
      <c r="A9" s="36" t="s">
        <v>45</v>
      </c>
      <c r="B9" s="51">
        <v>40</v>
      </c>
      <c r="C9" s="38"/>
      <c r="D9" s="58">
        <f>B9*'Kosten der Verfahren'!B6</f>
        <v>1000</v>
      </c>
      <c r="E9" s="58"/>
      <c r="F9" s="58"/>
      <c r="G9" s="58"/>
      <c r="H9" s="59"/>
      <c r="I9" s="15"/>
      <c r="J9" s="15"/>
    </row>
    <row r="10" spans="1:13" ht="21" customHeight="1" x14ac:dyDescent="0.2">
      <c r="A10" s="36" t="s">
        <v>46</v>
      </c>
      <c r="B10" s="52">
        <v>2</v>
      </c>
      <c r="C10" s="38"/>
      <c r="D10" s="58">
        <f>'Kosten der Verfahren'!B6*'Verfahren 1'!B10</f>
        <v>50</v>
      </c>
      <c r="E10" s="58"/>
      <c r="F10" s="58">
        <f>B10+('Kosten Schlepper'!E26+'Kosten Bodenpflegegerät'!E19)</f>
        <v>91.96875</v>
      </c>
      <c r="G10" s="58"/>
      <c r="H10" s="59"/>
    </row>
    <row r="11" spans="1:13" ht="21" customHeight="1" x14ac:dyDescent="0.2">
      <c r="A11" s="36" t="s">
        <v>47</v>
      </c>
      <c r="B11" s="52">
        <v>6</v>
      </c>
      <c r="C11" s="38"/>
      <c r="D11" s="58">
        <f>'Kosten der Verfahren'!B8*'Verfahren 1'!B11</f>
        <v>120</v>
      </c>
      <c r="E11" s="58"/>
      <c r="F11" s="58"/>
      <c r="G11" s="58"/>
      <c r="H11" s="59"/>
    </row>
    <row r="12" spans="1:13" ht="21" customHeight="1" x14ac:dyDescent="0.2">
      <c r="A12" s="36" t="s">
        <v>48</v>
      </c>
      <c r="B12" s="51">
        <v>35</v>
      </c>
      <c r="C12" s="38"/>
      <c r="D12" s="58">
        <f>'Kosten der Verfahren'!B8*'Verfahren 1'!B12</f>
        <v>700</v>
      </c>
      <c r="E12" s="58"/>
      <c r="F12" s="58"/>
      <c r="G12" s="58"/>
      <c r="H12" s="59"/>
    </row>
    <row r="13" spans="1:13" ht="21" customHeight="1" x14ac:dyDescent="0.2">
      <c r="A13" s="36" t="s">
        <v>81</v>
      </c>
      <c r="B13" s="52">
        <v>10</v>
      </c>
      <c r="C13" s="38"/>
      <c r="D13" s="58">
        <f>('Kosten der Verfahren'!B6*'Verfahren 1'!B13)/2+('Kosten der Verfahren'!B8*'Verfahren 1'!B13/2)</f>
        <v>225</v>
      </c>
      <c r="E13" s="58"/>
      <c r="F13" s="58">
        <f>B13*('Kosten Schlepper'!E26+'Kosten Rodezange'!E19)</f>
        <v>699.44999999999993</v>
      </c>
      <c r="G13" s="58"/>
      <c r="H13" s="59"/>
    </row>
    <row r="14" spans="1:13" ht="21" customHeight="1" x14ac:dyDescent="0.2">
      <c r="A14" s="36" t="s">
        <v>83</v>
      </c>
      <c r="B14" s="52">
        <v>6</v>
      </c>
      <c r="C14" s="38"/>
      <c r="D14" s="58">
        <f>('Kosten der Verfahren'!B6*'Verfahren 1'!B14)/2+('Kosten der Verfahren'!B8*'Verfahren 1'!B14/2)</f>
        <v>135</v>
      </c>
      <c r="E14" s="58"/>
      <c r="F14" s="58">
        <f>(B14/2)*('Kosten Schlepper'!E26+'Kosten 3 Seitenkipper'!E19)</f>
        <v>212.31</v>
      </c>
      <c r="G14" s="58"/>
      <c r="H14" s="59"/>
    </row>
    <row r="15" spans="1:13" ht="21" customHeight="1" x14ac:dyDescent="0.2">
      <c r="A15" s="36" t="s">
        <v>82</v>
      </c>
      <c r="B15" s="52">
        <v>18</v>
      </c>
      <c r="C15" s="39"/>
      <c r="D15" s="58">
        <f>('Kosten der Verfahren'!B6*'Verfahren 1'!B15)/2+('Kosten der Verfahren'!B8*'Verfahren 1'!B15/2)</f>
        <v>405</v>
      </c>
      <c r="E15" s="76"/>
      <c r="F15" s="58">
        <f>(B15/2)*('Kosten Schlepper'!E26+'Kosten Rodezange'!E19)</f>
        <v>629.50499999999988</v>
      </c>
      <c r="G15" s="76"/>
      <c r="H15" s="77"/>
    </row>
    <row r="16" spans="1:13" ht="21" customHeight="1" x14ac:dyDescent="0.2">
      <c r="A16" s="36" t="s">
        <v>49</v>
      </c>
      <c r="B16" s="53">
        <v>32</v>
      </c>
      <c r="C16" s="39"/>
      <c r="D16" s="58">
        <f>('Kosten der Verfahren'!B6*'Verfahren 1'!B16)/2+('Kosten der Verfahren'!B8*'Verfahren 1'!B16/2)</f>
        <v>720</v>
      </c>
      <c r="E16" s="76"/>
      <c r="F16" s="58">
        <f>(B16/2)*('Kosten Schlepper'!E26+'Kosten Rodezange'!E19)</f>
        <v>1119.1199999999999</v>
      </c>
      <c r="G16" s="76"/>
      <c r="H16" s="77"/>
    </row>
    <row r="17" spans="1:8" ht="21" customHeight="1" x14ac:dyDescent="0.2">
      <c r="A17" s="36" t="s">
        <v>84</v>
      </c>
      <c r="B17" s="52">
        <v>20</v>
      </c>
      <c r="C17" s="38"/>
      <c r="D17" s="58">
        <f>('Kosten der Verfahren'!B7*'Verfahren 1'!B17)/2+('Kosten der Verfahren'!B8*'Verfahren 1'!B17/2)</f>
        <v>342</v>
      </c>
      <c r="E17" s="76"/>
      <c r="F17" s="58">
        <f>(B17/2)*('Kosten Schlepper'!E26+'Kosten 3 Seitenkipper'!E19)</f>
        <v>707.69999999999993</v>
      </c>
      <c r="G17" s="76"/>
      <c r="H17" s="77"/>
    </row>
    <row r="18" spans="1:8" ht="21" customHeight="1" x14ac:dyDescent="0.2">
      <c r="A18" s="36" t="s">
        <v>99</v>
      </c>
      <c r="B18" s="51">
        <v>10</v>
      </c>
      <c r="C18" s="38"/>
      <c r="D18" s="58">
        <f>B18*'Kosten der Verfahren'!B6</f>
        <v>250</v>
      </c>
      <c r="E18" s="58"/>
      <c r="F18" s="58">
        <f>B18*('Kosten Schlepper'!E26+'Kosten Rigolpflug Tiefengrubber'!E19)</f>
        <v>835.625</v>
      </c>
      <c r="G18" s="76"/>
      <c r="H18" s="59"/>
    </row>
    <row r="19" spans="1:8" ht="21" customHeight="1" x14ac:dyDescent="0.2">
      <c r="A19" s="36" t="s">
        <v>51</v>
      </c>
      <c r="B19" s="52">
        <v>20</v>
      </c>
      <c r="C19" s="38"/>
      <c r="D19" s="58">
        <f>'Kosten der Verfahren'!B8*'Verfahren 1'!B19</f>
        <v>400</v>
      </c>
      <c r="E19" s="58"/>
      <c r="F19" s="58">
        <f>B19*('Kosten Schlepper'!E26+'Kosten Bodenpflegegerät'!E19)</f>
        <v>1799.375</v>
      </c>
      <c r="G19" s="58"/>
      <c r="H19" s="59"/>
    </row>
    <row r="20" spans="1:8" ht="21" customHeight="1" x14ac:dyDescent="0.2">
      <c r="A20" s="36" t="s">
        <v>101</v>
      </c>
      <c r="B20" s="52">
        <v>5</v>
      </c>
      <c r="C20" s="38"/>
      <c r="D20" s="58">
        <f>'Kosten der Verfahren'!B8*'Verfahren 1'!B20</f>
        <v>100</v>
      </c>
      <c r="E20" s="58"/>
      <c r="F20" s="58">
        <f>(B20)*('Kosten Schlepper'!E26+'Kosten 3 Seitenkipper'!E19)</f>
        <v>353.84999999999997</v>
      </c>
      <c r="G20" s="58"/>
      <c r="H20" s="59">
        <v>1200</v>
      </c>
    </row>
    <row r="21" spans="1:8" ht="21" customHeight="1" x14ac:dyDescent="0.2">
      <c r="A21" s="36"/>
      <c r="B21" s="51"/>
      <c r="C21" s="38"/>
      <c r="D21" s="58"/>
      <c r="E21" s="58"/>
      <c r="F21" s="58"/>
      <c r="G21" s="58"/>
      <c r="H21" s="59"/>
    </row>
    <row r="22" spans="1:8" ht="21" customHeight="1" thickBot="1" x14ac:dyDescent="0.25">
      <c r="A22" s="54" t="s">
        <v>52</v>
      </c>
      <c r="B22" s="54">
        <f>SUM(B8:B21)</f>
        <v>224</v>
      </c>
      <c r="C22" s="54"/>
      <c r="D22" s="78">
        <f t="shared" ref="D22:F22" si="0">SUM(D8:D21)</f>
        <v>4947</v>
      </c>
      <c r="E22" s="78"/>
      <c r="F22" s="78">
        <f t="shared" si="0"/>
        <v>6448.9037499999995</v>
      </c>
      <c r="G22" s="78"/>
      <c r="H22" s="79"/>
    </row>
    <row r="23" spans="1:8" ht="21" customHeight="1" thickTop="1" thickBot="1" x14ac:dyDescent="0.3">
      <c r="A23" s="109" t="s">
        <v>105</v>
      </c>
      <c r="H23" s="80">
        <f>D22+E22+F22+G22+H22</f>
        <v>11395.903749999999</v>
      </c>
    </row>
    <row r="24" spans="1:8" ht="21" customHeight="1" x14ac:dyDescent="0.2">
      <c r="A24" s="14"/>
    </row>
    <row r="26" spans="1:8" ht="21" customHeight="1" x14ac:dyDescent="0.2">
      <c r="A26" s="14"/>
    </row>
    <row r="27" spans="1:8" ht="21" customHeight="1" x14ac:dyDescent="0.2">
      <c r="A27" s="14"/>
    </row>
  </sheetData>
  <mergeCells count="9">
    <mergeCell ref="F5:F7"/>
    <mergeCell ref="G5:G7"/>
    <mergeCell ref="H5:H7"/>
    <mergeCell ref="A3:C3"/>
    <mergeCell ref="A5:A7"/>
    <mergeCell ref="B5:B7"/>
    <mergeCell ref="C5:C7"/>
    <mergeCell ref="D5:D7"/>
    <mergeCell ref="E5:E7"/>
  </mergeCells>
  <phoneticPr fontId="1"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7ACF-C567-4FC9-8239-853A2285FA90}">
  <dimension ref="A1:M24"/>
  <sheetViews>
    <sheetView zoomScale="70" zoomScaleNormal="70" workbookViewId="0">
      <selection activeCell="B10" sqref="B10"/>
    </sheetView>
  </sheetViews>
  <sheetFormatPr baseColWidth="10" defaultColWidth="35.42578125" defaultRowHeight="21" customHeight="1" x14ac:dyDescent="0.2"/>
  <cols>
    <col min="1" max="1" width="46.42578125" customWidth="1"/>
    <col min="2" max="2" width="11.28515625" customWidth="1"/>
    <col min="3" max="3" width="11.85546875" customWidth="1"/>
    <col min="4" max="4" width="13.7109375" customWidth="1"/>
    <col min="5" max="5" width="14.140625" customWidth="1"/>
    <col min="6" max="6" width="17.5703125" customWidth="1"/>
    <col min="7" max="7" width="16.42578125" customWidth="1"/>
    <col min="8" max="8" width="17.85546875" customWidth="1"/>
    <col min="9" max="12" width="15.140625" customWidth="1"/>
    <col min="13" max="13" width="15.7109375" customWidth="1"/>
  </cols>
  <sheetData>
    <row r="1" spans="1:13" s="20" customFormat="1" ht="21" customHeight="1" x14ac:dyDescent="0.2">
      <c r="A1" s="20" t="s">
        <v>42</v>
      </c>
    </row>
    <row r="2" spans="1:13" s="21" customFormat="1" ht="21" customHeight="1" x14ac:dyDescent="0.2">
      <c r="A2" s="21" t="s">
        <v>18</v>
      </c>
      <c r="B2" s="44" t="s">
        <v>56</v>
      </c>
      <c r="C2" s="44" t="s">
        <v>57</v>
      </c>
    </row>
    <row r="3" spans="1:13" ht="126" customHeight="1" thickBot="1" x14ac:dyDescent="0.25">
      <c r="A3" s="88" t="s">
        <v>104</v>
      </c>
      <c r="B3" s="89"/>
      <c r="C3" s="89"/>
      <c r="D3" t="e" vm="1">
        <v>#VALUE!</v>
      </c>
      <c r="E3" t="e" vm="2">
        <v>#VALUE!</v>
      </c>
      <c r="F3" t="e" vm="3">
        <v>#VALUE!</v>
      </c>
      <c r="G3" s="13" t="e" vm="4">
        <v>#VALUE!</v>
      </c>
      <c r="H3" t="e" vm="5">
        <v>#VALUE!</v>
      </c>
      <c r="I3" t="e" vm="11">
        <v>#VALUE!</v>
      </c>
      <c r="J3" t="e" vm="12">
        <v>#VALUE!</v>
      </c>
      <c r="K3" t="e" vm="8">
        <v>#VALUE!</v>
      </c>
      <c r="L3" t="e" vm="9">
        <v>#VALUE!</v>
      </c>
      <c r="M3" t="e" vm="13">
        <v>#VALUE!</v>
      </c>
    </row>
    <row r="4" spans="1:13" ht="21" customHeight="1" thickTop="1" x14ac:dyDescent="0.2">
      <c r="A4" s="90" t="s">
        <v>65</v>
      </c>
      <c r="B4" s="93" t="s">
        <v>53</v>
      </c>
      <c r="C4" s="93" t="s">
        <v>54</v>
      </c>
      <c r="D4" s="93" t="s">
        <v>73</v>
      </c>
      <c r="E4" s="93" t="s">
        <v>74</v>
      </c>
      <c r="F4" s="82" t="s">
        <v>75</v>
      </c>
      <c r="G4" s="82" t="s">
        <v>78</v>
      </c>
      <c r="H4" s="85" t="s">
        <v>66</v>
      </c>
    </row>
    <row r="5" spans="1:13" s="16" customFormat="1" ht="21" customHeight="1" x14ac:dyDescent="0.2">
      <c r="A5" s="91"/>
      <c r="B5" s="94"/>
      <c r="C5" s="94"/>
      <c r="D5" s="94"/>
      <c r="E5" s="94" t="s">
        <v>67</v>
      </c>
      <c r="F5" s="83"/>
      <c r="G5" s="83"/>
      <c r="H5" s="86"/>
      <c r="I5" s="15"/>
      <c r="J5" s="15"/>
    </row>
    <row r="6" spans="1:13" s="16" customFormat="1" ht="21" customHeight="1" x14ac:dyDescent="0.2">
      <c r="A6" s="92"/>
      <c r="B6" s="95"/>
      <c r="C6" s="95"/>
      <c r="D6" s="95"/>
      <c r="E6" s="95" t="s">
        <v>68</v>
      </c>
      <c r="F6" s="84"/>
      <c r="G6" s="84"/>
      <c r="H6" s="87"/>
      <c r="I6" s="15"/>
      <c r="J6" s="15"/>
    </row>
    <row r="7" spans="1:13" s="16" customFormat="1" ht="28.5" customHeight="1" x14ac:dyDescent="0.2">
      <c r="A7" s="36" t="s">
        <v>86</v>
      </c>
      <c r="B7" s="51">
        <v>10</v>
      </c>
      <c r="C7" s="38"/>
      <c r="D7" s="47">
        <f>B7*'Kosten der Verfahren'!B6</f>
        <v>250</v>
      </c>
      <c r="E7" s="47"/>
      <c r="F7" s="47">
        <f>B7*'Kosten Akkuschere'!E19</f>
        <v>13.875</v>
      </c>
      <c r="G7" s="47"/>
      <c r="H7" s="48"/>
      <c r="I7" s="15"/>
      <c r="J7" s="15"/>
    </row>
    <row r="8" spans="1:13" s="16" customFormat="1" ht="21" customHeight="1" x14ac:dyDescent="0.2">
      <c r="A8" s="36" t="s">
        <v>45</v>
      </c>
      <c r="B8" s="51">
        <v>35</v>
      </c>
      <c r="C8" s="38"/>
      <c r="D8" s="47">
        <f>B8*'Kosten der Verfahren'!B7</f>
        <v>497</v>
      </c>
      <c r="E8" s="47"/>
      <c r="F8" s="47"/>
      <c r="G8" s="47"/>
      <c r="H8" s="48"/>
      <c r="I8" s="15"/>
      <c r="J8" s="15"/>
    </row>
    <row r="9" spans="1:13" s="16" customFormat="1" ht="21" customHeight="1" x14ac:dyDescent="0.2">
      <c r="A9" s="36" t="s">
        <v>46</v>
      </c>
      <c r="B9" s="52">
        <f>'Verfahren 1'!B10</f>
        <v>2</v>
      </c>
      <c r="C9" s="38"/>
      <c r="D9" s="47">
        <f>B9*'Kosten der Verfahren'!B8</f>
        <v>40</v>
      </c>
      <c r="E9" s="47"/>
      <c r="F9" s="47">
        <f>B9*('Kosten Schlepper'!E26+'Kosten Bodenpflegegerät'!E19)</f>
        <v>179.9375</v>
      </c>
      <c r="G9" s="47"/>
      <c r="H9" s="48"/>
      <c r="I9" s="15"/>
      <c r="J9" s="15"/>
    </row>
    <row r="10" spans="1:13" ht="21" customHeight="1" x14ac:dyDescent="0.2">
      <c r="A10" s="36" t="s">
        <v>47</v>
      </c>
      <c r="B10" s="52">
        <f>'Verfahren 1'!B11</f>
        <v>6</v>
      </c>
      <c r="C10" s="38"/>
      <c r="D10" s="47">
        <f>'Kosten der Verfahren'!B7*'Verfahren 2'!B10</f>
        <v>85.199999999999989</v>
      </c>
      <c r="E10" s="47"/>
      <c r="F10" s="47"/>
      <c r="G10" s="47"/>
      <c r="H10" s="48"/>
    </row>
    <row r="11" spans="1:13" ht="21" customHeight="1" x14ac:dyDescent="0.2">
      <c r="A11" s="36" t="s">
        <v>71</v>
      </c>
      <c r="B11" s="52">
        <v>15</v>
      </c>
      <c r="C11" s="38"/>
      <c r="D11" s="47">
        <f>'Kosten der Verfahren'!B7*'Verfahren 2'!B11</f>
        <v>213</v>
      </c>
      <c r="E11" s="47"/>
      <c r="F11" s="47">
        <f>B11*('Kosten Schlepper'!E26+'Kosten Drahthaspel'!E19)</f>
        <v>1102.8</v>
      </c>
      <c r="G11" s="47"/>
      <c r="H11" s="48"/>
    </row>
    <row r="12" spans="1:13" ht="21" customHeight="1" x14ac:dyDescent="0.2">
      <c r="A12" s="36" t="s">
        <v>81</v>
      </c>
      <c r="B12" s="51">
        <v>10</v>
      </c>
      <c r="C12" s="38"/>
      <c r="D12" s="47">
        <f>('Kosten der Verfahren'!B6*'Verfahren 2'!B12)/2+('Kosten der Verfahren'!B7*'Verfahren 1'!B12/2)</f>
        <v>373.5</v>
      </c>
      <c r="E12" s="47"/>
      <c r="F12" s="47">
        <f>B12*('Kosten Schlepper'!E26+'Kosten Rodezange'!E19)</f>
        <v>699.44999999999993</v>
      </c>
      <c r="G12" s="47"/>
      <c r="H12" s="48"/>
    </row>
    <row r="13" spans="1:13" ht="21" customHeight="1" x14ac:dyDescent="0.2">
      <c r="A13" s="36" t="s">
        <v>80</v>
      </c>
      <c r="B13" s="51">
        <v>6</v>
      </c>
      <c r="C13" s="38"/>
      <c r="D13" s="47">
        <f>('Kosten der Verfahren'!B6*'Verfahren 2'!B13)/2+('Kosten der Verfahren'!B7*'Verfahren 1'!B13/2)</f>
        <v>146</v>
      </c>
      <c r="E13" s="47"/>
      <c r="F13" s="47">
        <f>(B13/2)*('Kosten Schlepper'!E26+'Kosten 3 Seitenkipper'!E19)</f>
        <v>212.31</v>
      </c>
      <c r="G13" s="47"/>
      <c r="H13" s="48"/>
    </row>
    <row r="14" spans="1:13" ht="21" customHeight="1" x14ac:dyDescent="0.2">
      <c r="A14" s="36" t="s">
        <v>79</v>
      </c>
      <c r="B14" s="51">
        <v>18</v>
      </c>
      <c r="C14" s="39"/>
      <c r="D14" s="49">
        <f>('Kosten der Verfahren'!B6*'Verfahren 2'!B14)/2+('Kosten der Verfahren'!B7*'Verfahren 1'!B14/2)</f>
        <v>267.60000000000002</v>
      </c>
      <c r="E14" s="49"/>
      <c r="F14" s="47">
        <f>(B14/2)*('Kosten Schlepper'!E26+'Kosten Rodezange'!E19)</f>
        <v>629.50499999999988</v>
      </c>
      <c r="G14" s="49"/>
      <c r="H14" s="50"/>
    </row>
    <row r="15" spans="1:13" ht="21" customHeight="1" x14ac:dyDescent="0.2">
      <c r="A15" s="36" t="s">
        <v>77</v>
      </c>
      <c r="B15" s="51" t="s">
        <v>63</v>
      </c>
      <c r="C15" s="38">
        <v>2</v>
      </c>
      <c r="D15" s="47"/>
      <c r="E15" s="47">
        <f>C15*25</f>
        <v>50</v>
      </c>
      <c r="F15" s="47"/>
      <c r="G15" s="47">
        <v>420</v>
      </c>
      <c r="H15" s="48"/>
    </row>
    <row r="16" spans="1:13" ht="21" customHeight="1" x14ac:dyDescent="0.2">
      <c r="A16" s="36" t="s">
        <v>84</v>
      </c>
      <c r="B16" s="52">
        <v>20</v>
      </c>
      <c r="C16" s="38"/>
      <c r="D16" s="58">
        <f>('Kosten der Verfahren'!B7*'Verfahren 2'!B16)/2+('Kosten der Verfahren'!B8*'Verfahren 2'!B16/2)</f>
        <v>342</v>
      </c>
      <c r="E16" s="47"/>
      <c r="F16" s="47">
        <f>(B16/2)*('Kosten Schlepper'!E26+'Kosten 3 Seitenkipper'!E19)</f>
        <v>707.69999999999993</v>
      </c>
      <c r="G16" s="47"/>
      <c r="H16" s="48"/>
    </row>
    <row r="17" spans="1:8" ht="21" customHeight="1" x14ac:dyDescent="0.2">
      <c r="A17" s="36" t="s">
        <v>50</v>
      </c>
      <c r="B17" s="51" t="s">
        <v>63</v>
      </c>
      <c r="C17" s="52">
        <v>4</v>
      </c>
      <c r="D17" s="47"/>
      <c r="E17" s="47">
        <f>C17*25</f>
        <v>100</v>
      </c>
      <c r="F17" s="47"/>
      <c r="G17" s="47">
        <v>875</v>
      </c>
      <c r="H17" s="48"/>
    </row>
    <row r="18" spans="1:8" ht="21" customHeight="1" x14ac:dyDescent="0.2">
      <c r="A18" s="36" t="s">
        <v>51</v>
      </c>
      <c r="B18" s="52">
        <v>4</v>
      </c>
      <c r="C18" s="38"/>
      <c r="D18" s="47">
        <f>'Kosten der Verfahren'!B6*'Verfahren 2'!B18</f>
        <v>100</v>
      </c>
      <c r="E18" s="47"/>
      <c r="F18" s="47">
        <f>B18*('Kosten Schlepper'!E26+'Kosten Bodenpflegegerät'!E19)</f>
        <v>359.875</v>
      </c>
      <c r="G18" s="47"/>
      <c r="H18" s="48"/>
    </row>
    <row r="19" spans="1:8" ht="21" customHeight="1" x14ac:dyDescent="0.2">
      <c r="A19" s="36" t="s">
        <v>101</v>
      </c>
      <c r="B19" s="52">
        <v>5</v>
      </c>
      <c r="C19" s="38"/>
      <c r="D19" s="58">
        <f>'Kosten der Verfahren'!B6*'Verfahren 2'!B19</f>
        <v>125</v>
      </c>
      <c r="E19" s="58"/>
      <c r="F19" s="58">
        <f>(B19)*('Kosten Schlepper'!E26+'Kosten 3 Seitenkipper'!E19)</f>
        <v>353.84999999999997</v>
      </c>
      <c r="G19" s="47"/>
      <c r="H19" s="48">
        <v>1200</v>
      </c>
    </row>
    <row r="20" spans="1:8" ht="21" customHeight="1" x14ac:dyDescent="0.2">
      <c r="A20" s="45"/>
      <c r="B20" s="51"/>
      <c r="C20" s="38"/>
      <c r="D20" s="47"/>
      <c r="E20" s="47"/>
      <c r="F20" s="47"/>
      <c r="G20" s="47"/>
      <c r="H20" s="48"/>
    </row>
    <row r="21" spans="1:8" ht="21" customHeight="1" thickBot="1" x14ac:dyDescent="0.25">
      <c r="A21" s="54" t="s">
        <v>52</v>
      </c>
      <c r="B21" s="54">
        <f>SUM(B7:B20)</f>
        <v>131</v>
      </c>
      <c r="C21" s="54"/>
      <c r="D21" s="78">
        <f t="shared" ref="D21:H21" si="0">SUM(D7:D20)</f>
        <v>2439.3000000000002</v>
      </c>
      <c r="E21" s="78">
        <f t="shared" si="0"/>
        <v>150</v>
      </c>
      <c r="F21" s="78">
        <f t="shared" si="0"/>
        <v>4259.3024999999998</v>
      </c>
      <c r="G21" s="78">
        <f t="shared" si="0"/>
        <v>1295</v>
      </c>
      <c r="H21" s="78">
        <f t="shared" si="0"/>
        <v>1200</v>
      </c>
    </row>
    <row r="22" spans="1:8" ht="21" customHeight="1" thickTop="1" thickBot="1" x14ac:dyDescent="0.3">
      <c r="A22" s="109" t="s">
        <v>105</v>
      </c>
      <c r="H22" s="80">
        <f>D21+E21+F21+G21+H21</f>
        <v>9343.6025000000009</v>
      </c>
    </row>
    <row r="23" spans="1:8" ht="21" customHeight="1" x14ac:dyDescent="0.2">
      <c r="A23" s="14"/>
    </row>
    <row r="24" spans="1:8" ht="21" customHeight="1" x14ac:dyDescent="0.2">
      <c r="A24" s="14"/>
    </row>
  </sheetData>
  <mergeCells count="9">
    <mergeCell ref="G4:G6"/>
    <mergeCell ref="H4:H6"/>
    <mergeCell ref="E4:E6"/>
    <mergeCell ref="F4:F6"/>
    <mergeCell ref="A3:C3"/>
    <mergeCell ref="A4:A6"/>
    <mergeCell ref="B4:B6"/>
    <mergeCell ref="C4:C6"/>
    <mergeCell ref="D4:D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D9FA0-9C35-4700-9BF0-64BCFC079F0D}">
  <dimension ref="A1:N24"/>
  <sheetViews>
    <sheetView zoomScale="60" zoomScaleNormal="60" workbookViewId="0">
      <selection activeCell="H21" sqref="H21"/>
    </sheetView>
  </sheetViews>
  <sheetFormatPr baseColWidth="10" defaultColWidth="35.42578125" defaultRowHeight="21" customHeight="1" x14ac:dyDescent="0.2"/>
  <cols>
    <col min="1" max="1" width="46.42578125" customWidth="1"/>
    <col min="2" max="2" width="11.28515625" customWidth="1"/>
    <col min="3" max="3" width="11.85546875" customWidth="1"/>
    <col min="4" max="4" width="13.7109375" customWidth="1"/>
    <col min="5" max="5" width="14.140625" customWidth="1"/>
    <col min="6" max="6" width="17.5703125" customWidth="1"/>
    <col min="7" max="7" width="16.42578125" customWidth="1"/>
    <col min="8" max="8" width="17.85546875" customWidth="1"/>
    <col min="9" max="13" width="18.42578125" customWidth="1"/>
  </cols>
  <sheetData>
    <row r="1" spans="1:14" s="20" customFormat="1" ht="21" customHeight="1" x14ac:dyDescent="0.2">
      <c r="A1" s="20" t="s">
        <v>42</v>
      </c>
    </row>
    <row r="2" spans="1:14" s="21" customFormat="1" ht="21" customHeight="1" x14ac:dyDescent="0.2">
      <c r="A2" s="21" t="s">
        <v>18</v>
      </c>
      <c r="B2" s="44" t="s">
        <v>60</v>
      </c>
      <c r="C2" s="21" t="s">
        <v>59</v>
      </c>
    </row>
    <row r="3" spans="1:14" ht="126" customHeight="1" thickBot="1" x14ac:dyDescent="0.25">
      <c r="A3" s="88" t="s">
        <v>58</v>
      </c>
      <c r="B3" s="89"/>
      <c r="C3" s="89"/>
      <c r="D3" t="e" vm="14">
        <v>#VALUE!</v>
      </c>
      <c r="E3" t="e" vm="1">
        <v>#VALUE!</v>
      </c>
      <c r="F3" t="e" vm="2">
        <v>#VALUE!</v>
      </c>
      <c r="G3" t="e" vm="3">
        <v>#VALUE!</v>
      </c>
      <c r="H3" s="13" t="e" vm="4">
        <v>#VALUE!</v>
      </c>
      <c r="I3" t="e" vm="5">
        <v>#VALUE!</v>
      </c>
      <c r="J3" t="e" vm="11">
        <v>#VALUE!</v>
      </c>
      <c r="K3" t="e" vm="12">
        <v>#VALUE!</v>
      </c>
      <c r="L3" t="e" vm="8">
        <v>#VALUE!</v>
      </c>
      <c r="M3" t="e" vm="9">
        <v>#VALUE!</v>
      </c>
      <c r="N3" t="e" vm="13">
        <v>#VALUE!</v>
      </c>
    </row>
    <row r="4" spans="1:14" ht="21" customHeight="1" thickTop="1" x14ac:dyDescent="0.2">
      <c r="A4" s="90" t="s">
        <v>65</v>
      </c>
      <c r="B4" s="93" t="s">
        <v>53</v>
      </c>
      <c r="C4" s="93" t="s">
        <v>54</v>
      </c>
      <c r="D4" s="93" t="s">
        <v>73</v>
      </c>
      <c r="E4" s="93" t="s">
        <v>74</v>
      </c>
      <c r="F4" s="82" t="s">
        <v>75</v>
      </c>
      <c r="G4" s="82" t="s">
        <v>78</v>
      </c>
      <c r="H4" s="85" t="s">
        <v>66</v>
      </c>
    </row>
    <row r="5" spans="1:14" s="16" customFormat="1" ht="21" customHeight="1" x14ac:dyDescent="0.2">
      <c r="A5" s="91"/>
      <c r="B5" s="94"/>
      <c r="C5" s="94"/>
      <c r="D5" s="94"/>
      <c r="E5" s="94" t="s">
        <v>67</v>
      </c>
      <c r="F5" s="83"/>
      <c r="G5" s="83"/>
      <c r="H5" s="86"/>
      <c r="I5" s="15"/>
      <c r="J5" s="15"/>
    </row>
    <row r="6" spans="1:14" s="16" customFormat="1" ht="21" customHeight="1" x14ac:dyDescent="0.2">
      <c r="A6" s="92"/>
      <c r="B6" s="95"/>
      <c r="C6" s="95"/>
      <c r="D6" s="95"/>
      <c r="E6" s="95" t="s">
        <v>68</v>
      </c>
      <c r="F6" s="84"/>
      <c r="G6" s="84"/>
      <c r="H6" s="87"/>
      <c r="I6" s="15"/>
      <c r="J6" s="15"/>
    </row>
    <row r="7" spans="1:14" s="16" customFormat="1" ht="21" customHeight="1" x14ac:dyDescent="0.2">
      <c r="A7" s="36" t="s">
        <v>76</v>
      </c>
      <c r="B7" s="38"/>
      <c r="C7" s="38">
        <v>4</v>
      </c>
      <c r="D7" s="47"/>
      <c r="E7" s="47">
        <f>C7*'Kosten der Verfahren'!B6</f>
        <v>100</v>
      </c>
      <c r="F7" s="47"/>
      <c r="G7" s="47">
        <f>C7*85</f>
        <v>340</v>
      </c>
      <c r="H7" s="48"/>
      <c r="I7" s="15"/>
      <c r="J7" s="15"/>
    </row>
    <row r="8" spans="1:14" s="16" customFormat="1" ht="21" customHeight="1" x14ac:dyDescent="0.2">
      <c r="A8" s="36" t="s">
        <v>85</v>
      </c>
      <c r="B8" s="38">
        <v>10</v>
      </c>
      <c r="C8" s="38"/>
      <c r="D8" s="47">
        <f>B8*'Kosten der Verfahren'!B7</f>
        <v>142</v>
      </c>
      <c r="E8" s="47"/>
      <c r="F8" s="47">
        <f>B8*'Kosten Akkuschere'!E19</f>
        <v>13.875</v>
      </c>
      <c r="G8" s="47"/>
      <c r="H8" s="48"/>
      <c r="I8" s="15"/>
      <c r="J8" s="15"/>
    </row>
    <row r="9" spans="1:14" s="16" customFormat="1" ht="21" customHeight="1" x14ac:dyDescent="0.2">
      <c r="A9" s="36" t="s">
        <v>46</v>
      </c>
      <c r="B9" s="52">
        <f>'Verfahren 1'!B10</f>
        <v>2</v>
      </c>
      <c r="C9" s="38"/>
      <c r="D9" s="47">
        <f>B9*'Kosten der Verfahren'!B8</f>
        <v>40</v>
      </c>
      <c r="E9" s="47"/>
      <c r="F9" s="47">
        <f>B9*('Kosten Schlepper'!E26+'Kosten Bodenpflegegerät'!E19)</f>
        <v>179.9375</v>
      </c>
      <c r="G9" s="47"/>
      <c r="H9" s="48"/>
      <c r="I9" s="15"/>
      <c r="J9" s="15"/>
    </row>
    <row r="10" spans="1:14" ht="21" customHeight="1" x14ac:dyDescent="0.2">
      <c r="A10" s="36" t="s">
        <v>47</v>
      </c>
      <c r="B10" s="52">
        <f>'Verfahren 1'!B11</f>
        <v>6</v>
      </c>
      <c r="C10" s="38"/>
      <c r="D10" s="47">
        <f>'Kosten der Verfahren'!B7*'Verfahren 3'!B10</f>
        <v>85.199999999999989</v>
      </c>
      <c r="E10" s="47"/>
      <c r="F10" s="47"/>
      <c r="G10" s="47"/>
      <c r="H10" s="48"/>
    </row>
    <row r="11" spans="1:14" ht="21" customHeight="1" x14ac:dyDescent="0.2">
      <c r="A11" s="36" t="s">
        <v>71</v>
      </c>
      <c r="B11" s="52">
        <f>'Verfahren 2'!B11</f>
        <v>15</v>
      </c>
      <c r="C11" s="38"/>
      <c r="D11" s="47">
        <f>'Kosten der Verfahren'!B6*'Verfahren 3'!B11</f>
        <v>375</v>
      </c>
      <c r="E11" s="47"/>
      <c r="F11" s="47">
        <f>B11*('Kosten Schlepper'!E26+'Kosten Drahthaspel'!E19)</f>
        <v>1102.8</v>
      </c>
      <c r="G11" s="47"/>
      <c r="H11" s="48"/>
    </row>
    <row r="12" spans="1:14" ht="21" customHeight="1" x14ac:dyDescent="0.2">
      <c r="A12" s="36" t="s">
        <v>81</v>
      </c>
      <c r="B12" s="38">
        <f>'Verfahren 2'!B12</f>
        <v>10</v>
      </c>
      <c r="C12" s="38"/>
      <c r="D12" s="47">
        <f>('Kosten der Verfahren'!B6*'Verfahren 3'!B12)/2+('Kosten der Verfahren'!B7*'Verfahren 1'!B12/2)</f>
        <v>373.5</v>
      </c>
      <c r="E12" s="47"/>
      <c r="F12" s="47">
        <f>B12*('Kosten Schlepper'!E26+'Kosten Rodezange'!E19)</f>
        <v>699.44999999999993</v>
      </c>
      <c r="G12" s="47"/>
      <c r="H12" s="48"/>
    </row>
    <row r="13" spans="1:14" ht="21" customHeight="1" x14ac:dyDescent="0.2">
      <c r="A13" s="36" t="s">
        <v>83</v>
      </c>
      <c r="B13" s="38">
        <f>'Verfahren 2'!B13</f>
        <v>6</v>
      </c>
      <c r="C13" s="38"/>
      <c r="D13" s="47">
        <f>('Kosten der Verfahren'!B6*'Verfahren 3'!B13)/2+('Kosten der Verfahren'!B7*'Verfahren 1'!B13/2)</f>
        <v>146</v>
      </c>
      <c r="E13" s="47"/>
      <c r="F13" s="47">
        <f>(B13/2)*('Kosten Schlepper'!E26+'Kosten 3 Seitenkipper'!E19)</f>
        <v>212.31</v>
      </c>
      <c r="G13" s="47"/>
      <c r="H13" s="48"/>
    </row>
    <row r="14" spans="1:14" ht="21" customHeight="1" x14ac:dyDescent="0.2">
      <c r="A14" s="36" t="s">
        <v>79</v>
      </c>
      <c r="B14" s="39">
        <f>'Verfahren 2'!B14</f>
        <v>18</v>
      </c>
      <c r="C14" s="39"/>
      <c r="D14" s="49">
        <f>('Kosten der Verfahren'!B6*'Verfahren 3'!B14)/2+('Kosten der Verfahren'!B7*'Verfahren 1'!B14/2)</f>
        <v>267.60000000000002</v>
      </c>
      <c r="E14" s="49"/>
      <c r="F14" s="47">
        <f>(B14/2)*('Kosten Schlepper'!E26+'Kosten Rodezange'!E19)</f>
        <v>629.50499999999988</v>
      </c>
      <c r="G14" s="49"/>
      <c r="H14" s="50"/>
    </row>
    <row r="15" spans="1:14" ht="21" customHeight="1" x14ac:dyDescent="0.2">
      <c r="A15" s="36" t="s">
        <v>77</v>
      </c>
      <c r="B15" s="38" t="s">
        <v>63</v>
      </c>
      <c r="C15" s="38">
        <v>2</v>
      </c>
      <c r="D15" s="47"/>
      <c r="E15" s="47">
        <f>C15*25</f>
        <v>50</v>
      </c>
      <c r="F15" s="47"/>
      <c r="G15" s="47">
        <v>420</v>
      </c>
      <c r="H15" s="48"/>
    </row>
    <row r="16" spans="1:14" ht="21" customHeight="1" x14ac:dyDescent="0.2">
      <c r="A16" s="36" t="s">
        <v>84</v>
      </c>
      <c r="B16" s="52">
        <f>'Verfahren 2'!B16</f>
        <v>20</v>
      </c>
      <c r="C16" s="38"/>
      <c r="D16" s="58">
        <f>('Kosten der Verfahren'!B7*'Verfahren 3'!B16)/2+('Kosten der Verfahren'!B8*'Verfahren 3'!B16/2)</f>
        <v>342</v>
      </c>
      <c r="E16" s="47"/>
      <c r="F16" s="47">
        <f>(B16/2)*('Kosten Schlepper'!E26+'Kosten 3 Seitenkipper'!E19)</f>
        <v>707.69999999999993</v>
      </c>
      <c r="G16" s="47"/>
      <c r="H16" s="48"/>
    </row>
    <row r="17" spans="1:8" ht="21" customHeight="1" x14ac:dyDescent="0.2">
      <c r="A17" s="36" t="s">
        <v>50</v>
      </c>
      <c r="B17" s="38" t="s">
        <v>63</v>
      </c>
      <c r="C17" s="52">
        <f>'Verfahren 2'!C17</f>
        <v>4</v>
      </c>
      <c r="D17" s="47"/>
      <c r="E17" s="47">
        <f>C17*25</f>
        <v>100</v>
      </c>
      <c r="F17" s="47"/>
      <c r="G17" s="47">
        <v>875</v>
      </c>
      <c r="H17" s="48"/>
    </row>
    <row r="18" spans="1:8" ht="21" customHeight="1" x14ac:dyDescent="0.2">
      <c r="A18" s="36" t="s">
        <v>51</v>
      </c>
      <c r="B18" s="52">
        <f>'Verfahren 2'!B18</f>
        <v>4</v>
      </c>
      <c r="C18" s="38"/>
      <c r="D18" s="47">
        <f>'Kosten der Verfahren'!B6*'Verfahren 3'!B18</f>
        <v>100</v>
      </c>
      <c r="E18" s="47"/>
      <c r="F18" s="47">
        <f>B18*('Kosten Schlepper'!E26+'Kosten Bodenpflegegerät'!E19)</f>
        <v>359.875</v>
      </c>
      <c r="G18" s="47"/>
      <c r="H18" s="48"/>
    </row>
    <row r="19" spans="1:8" ht="21" customHeight="1" x14ac:dyDescent="0.2">
      <c r="A19" s="36" t="s">
        <v>101</v>
      </c>
      <c r="B19" s="52">
        <v>5</v>
      </c>
      <c r="C19" s="38"/>
      <c r="D19" s="58">
        <f>'Kosten der Verfahren'!B6*'Verfahren 3'!B19</f>
        <v>125</v>
      </c>
      <c r="E19" s="58"/>
      <c r="F19" s="58">
        <f>(B19)*('Kosten Schlepper'!E26+'Kosten 3 Seitenkipper'!E19)</f>
        <v>353.84999999999997</v>
      </c>
      <c r="G19" s="47"/>
      <c r="H19" s="48">
        <v>1200</v>
      </c>
    </row>
    <row r="20" spans="1:8" ht="21" customHeight="1" x14ac:dyDescent="0.2">
      <c r="A20" s="45"/>
      <c r="B20" s="51"/>
      <c r="C20" s="38"/>
      <c r="D20" s="47"/>
      <c r="E20" s="47"/>
      <c r="F20" s="47"/>
      <c r="G20" s="47"/>
      <c r="H20" s="48"/>
    </row>
    <row r="21" spans="1:8" ht="21" customHeight="1" thickBot="1" x14ac:dyDescent="0.25">
      <c r="A21" s="46" t="s">
        <v>52</v>
      </c>
      <c r="B21" s="54">
        <f>SUM(B7:B20)</f>
        <v>96</v>
      </c>
      <c r="C21" s="54"/>
      <c r="D21" s="52">
        <f t="shared" ref="D21:H21" si="0">SUM(D7:D20)</f>
        <v>1996.3000000000002</v>
      </c>
      <c r="E21" s="78">
        <f t="shared" si="0"/>
        <v>250</v>
      </c>
      <c r="F21" s="78">
        <f t="shared" si="0"/>
        <v>4259.3024999999998</v>
      </c>
      <c r="G21" s="78">
        <f t="shared" si="0"/>
        <v>1635</v>
      </c>
      <c r="H21" s="78">
        <f t="shared" si="0"/>
        <v>1200</v>
      </c>
    </row>
    <row r="22" spans="1:8" ht="21" customHeight="1" thickTop="1" thickBot="1" x14ac:dyDescent="0.3">
      <c r="A22" s="14" t="s">
        <v>105</v>
      </c>
      <c r="H22" s="80">
        <f>D21+E21+F21+G21+H21</f>
        <v>9340.6025000000009</v>
      </c>
    </row>
    <row r="23" spans="1:8" ht="21" customHeight="1" x14ac:dyDescent="0.2">
      <c r="A23" s="14"/>
    </row>
    <row r="24" spans="1:8" ht="21" customHeight="1" x14ac:dyDescent="0.2">
      <c r="A24" s="14"/>
    </row>
  </sheetData>
  <mergeCells count="9">
    <mergeCell ref="F4:F6"/>
    <mergeCell ref="G4:G6"/>
    <mergeCell ref="H4:H6"/>
    <mergeCell ref="A3:C3"/>
    <mergeCell ref="A4:A6"/>
    <mergeCell ref="B4:B6"/>
    <mergeCell ref="C4:C6"/>
    <mergeCell ref="D4:D6"/>
    <mergeCell ref="E4:E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2CA7-40A2-4925-B248-CDCB85C27EEB}">
  <dimension ref="A1:J21"/>
  <sheetViews>
    <sheetView zoomScale="80" zoomScaleNormal="80" workbookViewId="0">
      <selection activeCell="B9" sqref="B9"/>
    </sheetView>
  </sheetViews>
  <sheetFormatPr baseColWidth="10" defaultColWidth="35.42578125" defaultRowHeight="21" customHeight="1" x14ac:dyDescent="0.2"/>
  <cols>
    <col min="1" max="1" width="46.42578125" customWidth="1"/>
    <col min="2" max="2" width="11.28515625" customWidth="1"/>
    <col min="3" max="3" width="11.85546875" customWidth="1"/>
    <col min="4" max="4" width="13.7109375" customWidth="1"/>
    <col min="5" max="5" width="14.140625" customWidth="1"/>
    <col min="6" max="6" width="17.5703125" customWidth="1"/>
    <col min="7" max="7" width="16.42578125" customWidth="1"/>
    <col min="8" max="8" width="17.85546875" customWidth="1"/>
    <col min="9" max="9" width="24" customWidth="1"/>
  </cols>
  <sheetData>
    <row r="1" spans="1:10" s="20" customFormat="1" ht="21" customHeight="1" x14ac:dyDescent="0.2">
      <c r="A1" s="20" t="s">
        <v>42</v>
      </c>
    </row>
    <row r="2" spans="1:10" s="21" customFormat="1" ht="21" customHeight="1" x14ac:dyDescent="0.2">
      <c r="A2" s="21" t="s">
        <v>18</v>
      </c>
      <c r="B2" s="44" t="s">
        <v>61</v>
      </c>
      <c r="C2" s="21" t="s">
        <v>62</v>
      </c>
    </row>
    <row r="3" spans="1:10" ht="126" customHeight="1" thickBot="1" x14ac:dyDescent="0.25">
      <c r="A3" s="88" t="s">
        <v>64</v>
      </c>
      <c r="B3" s="89"/>
      <c r="C3" s="89"/>
      <c r="D3" t="e" vm="15">
        <v>#VALUE!</v>
      </c>
      <c r="E3" t="e" vm="16">
        <v>#VALUE!</v>
      </c>
      <c r="F3" t="e" vm="3">
        <v>#VALUE!</v>
      </c>
      <c r="G3" t="e" vm="5">
        <v>#VALUE!</v>
      </c>
      <c r="H3" t="e" vm="17">
        <v>#VALUE!</v>
      </c>
      <c r="I3" t="e" vm="13">
        <v>#VALUE!</v>
      </c>
    </row>
    <row r="4" spans="1:10" ht="21" customHeight="1" thickTop="1" x14ac:dyDescent="0.2">
      <c r="A4" s="90" t="s">
        <v>65</v>
      </c>
      <c r="B4" s="93" t="s">
        <v>53</v>
      </c>
      <c r="C4" s="93" t="s">
        <v>54</v>
      </c>
      <c r="D4" s="93" t="s">
        <v>73</v>
      </c>
      <c r="E4" s="93" t="s">
        <v>74</v>
      </c>
      <c r="F4" s="82" t="s">
        <v>75</v>
      </c>
      <c r="G4" s="82" t="s">
        <v>78</v>
      </c>
      <c r="H4" s="85" t="s">
        <v>66</v>
      </c>
    </row>
    <row r="5" spans="1:10" s="16" customFormat="1" ht="21" customHeight="1" x14ac:dyDescent="0.2">
      <c r="A5" s="91"/>
      <c r="B5" s="94"/>
      <c r="C5" s="94"/>
      <c r="D5" s="94"/>
      <c r="E5" s="94" t="s">
        <v>67</v>
      </c>
      <c r="F5" s="83"/>
      <c r="G5" s="83"/>
      <c r="H5" s="86"/>
      <c r="I5" s="15"/>
      <c r="J5" s="15"/>
    </row>
    <row r="6" spans="1:10" s="16" customFormat="1" ht="21" customHeight="1" x14ac:dyDescent="0.2">
      <c r="A6" s="92"/>
      <c r="B6" s="95"/>
      <c r="C6" s="95"/>
      <c r="D6" s="95"/>
      <c r="E6" s="95" t="s">
        <v>68</v>
      </c>
      <c r="F6" s="84"/>
      <c r="G6" s="84"/>
      <c r="H6" s="87"/>
      <c r="I6" s="15"/>
      <c r="J6" s="15"/>
    </row>
    <row r="7" spans="1:10" s="16" customFormat="1" ht="30.75" customHeight="1" x14ac:dyDescent="0.2">
      <c r="A7" s="36" t="s">
        <v>69</v>
      </c>
      <c r="B7" s="38"/>
      <c r="C7" s="38">
        <v>4</v>
      </c>
      <c r="D7" s="47"/>
      <c r="E7" s="47">
        <f>C7*'Kosten der Verfahren'!B6</f>
        <v>100</v>
      </c>
      <c r="F7" s="47"/>
      <c r="G7" s="47">
        <v>120</v>
      </c>
      <c r="H7" s="48"/>
      <c r="I7" s="15"/>
      <c r="J7" s="15"/>
    </row>
    <row r="8" spans="1:10" s="16" customFormat="1" ht="21" customHeight="1" x14ac:dyDescent="0.2">
      <c r="A8" s="36" t="s">
        <v>70</v>
      </c>
      <c r="B8" s="38">
        <v>8</v>
      </c>
      <c r="C8" s="38"/>
      <c r="D8" s="47">
        <f>B8*'Kosten der Verfahren'!B7</f>
        <v>113.6</v>
      </c>
      <c r="E8" s="47"/>
      <c r="F8" s="47">
        <f>B8*('Kosten Schlepper'!E26+'Kosten Drahthaspel'!E19)</f>
        <v>588.16</v>
      </c>
      <c r="G8" s="47"/>
      <c r="H8" s="48"/>
      <c r="I8" s="15"/>
      <c r="J8" s="15"/>
    </row>
    <row r="9" spans="1:10" s="16" customFormat="1" ht="21" customHeight="1" x14ac:dyDescent="0.2">
      <c r="A9" s="36" t="s">
        <v>71</v>
      </c>
      <c r="B9" s="52">
        <v>15</v>
      </c>
      <c r="C9" s="38"/>
      <c r="D9" s="47">
        <f>'Kosten der Verfahren'!B6*'Verfahren 4'!B9</f>
        <v>375</v>
      </c>
      <c r="E9" s="47"/>
      <c r="F9" s="47">
        <f>B9*('Kosten Schlepper'!E26+'Kosten Drahthaspel'!E19)</f>
        <v>1102.8</v>
      </c>
      <c r="G9" s="47"/>
      <c r="H9" s="48"/>
      <c r="I9" s="15"/>
      <c r="J9" s="15"/>
    </row>
    <row r="10" spans="1:10" ht="21" customHeight="1" x14ac:dyDescent="0.2">
      <c r="A10" s="36" t="s">
        <v>81</v>
      </c>
      <c r="B10" s="38">
        <v>10</v>
      </c>
      <c r="C10" s="38"/>
      <c r="D10" s="47">
        <f>('Kosten der Verfahren'!B6*'Verfahren 4'!B10/2)+('Kosten der Verfahren'!B7*'Verfahren 4'!B10/2)</f>
        <v>196</v>
      </c>
      <c r="E10" s="47"/>
      <c r="F10" s="47">
        <f>B10*('Kosten Schlepper'!E26+'Kosten Rodezange'!E19)</f>
        <v>699.44999999999993</v>
      </c>
      <c r="G10" s="47"/>
      <c r="H10" s="48"/>
    </row>
    <row r="11" spans="1:10" ht="21" customHeight="1" x14ac:dyDescent="0.2">
      <c r="A11" s="36" t="s">
        <v>83</v>
      </c>
      <c r="B11" s="38">
        <f>'Verfahren 2'!B11</f>
        <v>15</v>
      </c>
      <c r="C11" s="38"/>
      <c r="D11" s="47">
        <f>('Kosten der Verfahren'!B6*'Verfahren 4'!B11)/2+('Kosten der Verfahren'!B7*'Verfahren 4'!B11/2)</f>
        <v>294</v>
      </c>
      <c r="E11" s="47"/>
      <c r="F11" s="47">
        <f>(B11/2)*('Kosten Schlepper'!E26+'Kosten 3 Seitenkipper'!E19)</f>
        <v>530.77499999999998</v>
      </c>
      <c r="G11" s="47"/>
      <c r="H11" s="48"/>
    </row>
    <row r="12" spans="1:10" ht="21" customHeight="1" x14ac:dyDescent="0.2">
      <c r="A12" s="36" t="s">
        <v>79</v>
      </c>
      <c r="B12" s="38">
        <f>'Verfahren 2'!B12</f>
        <v>10</v>
      </c>
      <c r="C12" s="39"/>
      <c r="D12" s="47">
        <f>('Kosten der Verfahren'!B6*'Verfahren 4'!B12)/2+('Kosten der Verfahren'!B7*'Verfahren 4'!B12/2)</f>
        <v>196</v>
      </c>
      <c r="E12" s="47"/>
      <c r="F12" s="47">
        <f>(B12/2)*('Kosten Schlepper'!E26+'Kosten Rodezange'!E19)</f>
        <v>349.72499999999997</v>
      </c>
      <c r="G12" s="47"/>
      <c r="H12" s="48"/>
    </row>
    <row r="13" spans="1:10" ht="21" customHeight="1" x14ac:dyDescent="0.2">
      <c r="A13" s="36" t="s">
        <v>72</v>
      </c>
      <c r="B13" s="38"/>
      <c r="C13" s="38">
        <v>2</v>
      </c>
      <c r="D13" s="49"/>
      <c r="E13" s="49">
        <f>C13*'Kosten der Verfahren'!B6</f>
        <v>50</v>
      </c>
      <c r="F13" s="47"/>
      <c r="G13" s="49">
        <v>730</v>
      </c>
      <c r="H13" s="50"/>
    </row>
    <row r="14" spans="1:10" ht="21" customHeight="1" x14ac:dyDescent="0.2">
      <c r="A14" s="36" t="s">
        <v>50</v>
      </c>
      <c r="B14" s="39"/>
      <c r="C14" s="52">
        <v>4</v>
      </c>
      <c r="D14" s="47"/>
      <c r="E14" s="47">
        <f>C14*'Kosten der Verfahren'!B6</f>
        <v>100</v>
      </c>
      <c r="F14" s="47"/>
      <c r="G14" s="47">
        <v>875</v>
      </c>
      <c r="H14" s="48"/>
    </row>
    <row r="15" spans="1:10" ht="21" customHeight="1" x14ac:dyDescent="0.2">
      <c r="A15" s="36" t="s">
        <v>51</v>
      </c>
      <c r="B15" s="52">
        <v>4</v>
      </c>
      <c r="C15" s="38"/>
      <c r="D15" s="58">
        <f>'Kosten der Verfahren'!B6*'Verfahren 4'!B15</f>
        <v>100</v>
      </c>
      <c r="E15" s="58"/>
      <c r="F15" s="47">
        <f>(B15/2)*('Kosten Schlepper'!E26+'Kosten Bodenpflegegerät'!E19)</f>
        <v>179.9375</v>
      </c>
      <c r="G15" s="47"/>
      <c r="H15" s="48"/>
    </row>
    <row r="16" spans="1:10" ht="21" customHeight="1" x14ac:dyDescent="0.2">
      <c r="A16" s="36" t="s">
        <v>101</v>
      </c>
      <c r="B16" s="52">
        <v>5</v>
      </c>
      <c r="C16" s="38"/>
      <c r="D16" s="58">
        <f>'Kosten der Verfahren'!B6*'Verfahren 4'!B16</f>
        <v>125</v>
      </c>
      <c r="E16" s="58"/>
      <c r="F16" s="58">
        <f>(B16)*('Kosten Schlepper'!E26+'Kosten 3 Seitenkipper'!E19)</f>
        <v>353.84999999999997</v>
      </c>
      <c r="G16" s="47"/>
      <c r="H16" s="48">
        <v>1200</v>
      </c>
    </row>
    <row r="17" spans="1:8" ht="21" customHeight="1" x14ac:dyDescent="0.2">
      <c r="A17" s="36"/>
      <c r="B17" s="38"/>
      <c r="C17" s="38"/>
      <c r="D17" s="47"/>
      <c r="E17" s="47"/>
      <c r="F17" s="47"/>
      <c r="G17" s="47"/>
      <c r="H17" s="48"/>
    </row>
    <row r="18" spans="1:8" ht="21" customHeight="1" thickBot="1" x14ac:dyDescent="0.25">
      <c r="A18" s="46" t="s">
        <v>52</v>
      </c>
      <c r="B18" s="54">
        <f>SUM(B7:B17)</f>
        <v>67</v>
      </c>
      <c r="C18" s="54"/>
      <c r="D18" s="78">
        <f>SUM(D7:D17)</f>
        <v>1399.6</v>
      </c>
      <c r="E18" s="78">
        <f>SUM(E7:E17)</f>
        <v>250</v>
      </c>
      <c r="F18" s="78">
        <f>SUM(F7:F17)</f>
        <v>3804.6974999999998</v>
      </c>
      <c r="G18" s="78">
        <f>SUM(G7:G17)</f>
        <v>1725</v>
      </c>
      <c r="H18" s="78">
        <f>SUM(H7:H17)</f>
        <v>1200</v>
      </c>
    </row>
    <row r="19" spans="1:8" ht="21" customHeight="1" thickTop="1" thickBot="1" x14ac:dyDescent="0.3">
      <c r="A19" s="109" t="s">
        <v>105</v>
      </c>
      <c r="H19" s="80">
        <f>D18+E18+F18+G18+H18</f>
        <v>8379.2975000000006</v>
      </c>
    </row>
    <row r="20" spans="1:8" ht="21" customHeight="1" x14ac:dyDescent="0.2">
      <c r="A20" s="14"/>
    </row>
    <row r="21" spans="1:8" ht="21" customHeight="1" x14ac:dyDescent="0.2">
      <c r="A21" s="14"/>
    </row>
  </sheetData>
  <mergeCells count="9">
    <mergeCell ref="F4:F6"/>
    <mergeCell ref="G4:G6"/>
    <mergeCell ref="H4:H6"/>
    <mergeCell ref="A3:C3"/>
    <mergeCell ref="A4:A6"/>
    <mergeCell ref="B4:B6"/>
    <mergeCell ref="C4:C6"/>
    <mergeCell ref="D4:D6"/>
    <mergeCell ref="E4:E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DB17-9365-48E5-AF1F-911D05980371}">
  <dimension ref="A1:E40"/>
  <sheetViews>
    <sheetView workbookViewId="0">
      <selection activeCell="E27" sqref="E27"/>
    </sheetView>
  </sheetViews>
  <sheetFormatPr baseColWidth="10" defaultRowHeight="12.75" x14ac:dyDescent="0.2"/>
  <cols>
    <col min="1" max="6" width="22.5703125" customWidth="1"/>
  </cols>
  <sheetData>
    <row r="1" spans="1:5" s="1" customFormat="1" ht="67.5" customHeight="1" x14ac:dyDescent="0.2">
      <c r="A1" s="5"/>
      <c r="B1" s="12" t="s">
        <v>16</v>
      </c>
      <c r="C1" s="12" t="s">
        <v>2</v>
      </c>
      <c r="D1" s="12" t="s">
        <v>11</v>
      </c>
      <c r="E1" s="12" t="s">
        <v>30</v>
      </c>
    </row>
    <row r="2" spans="1:5" s="1" customFormat="1" x14ac:dyDescent="0.2">
      <c r="A2" s="11" t="s">
        <v>7</v>
      </c>
      <c r="B2" s="5"/>
      <c r="C2" s="5"/>
      <c r="D2" s="5"/>
      <c r="E2" s="5"/>
    </row>
    <row r="3" spans="1:5" x14ac:dyDescent="0.2">
      <c r="A3" s="7" t="s">
        <v>0</v>
      </c>
      <c r="B3" s="29">
        <v>135000</v>
      </c>
      <c r="C3" s="6">
        <f>(B3-C4)/B8</f>
        <v>10125</v>
      </c>
      <c r="D3" s="6"/>
      <c r="E3" s="6"/>
    </row>
    <row r="4" spans="1:5" x14ac:dyDescent="0.2">
      <c r="A4" s="7" t="s">
        <v>4</v>
      </c>
      <c r="B4" s="9">
        <v>0.25</v>
      </c>
      <c r="C4" s="30">
        <f>B3*B4</f>
        <v>33750</v>
      </c>
      <c r="D4" s="6"/>
      <c r="E4" s="6"/>
    </row>
    <row r="5" spans="1:5" x14ac:dyDescent="0.2">
      <c r="A5" s="7" t="s">
        <v>1</v>
      </c>
      <c r="B5" s="9">
        <v>0.05</v>
      </c>
      <c r="C5" s="6">
        <f>B3*B5</f>
        <v>6750</v>
      </c>
      <c r="D5" s="6"/>
      <c r="E5" s="6"/>
    </row>
    <row r="6" spans="1:5" x14ac:dyDescent="0.2">
      <c r="A6" s="7" t="s">
        <v>17</v>
      </c>
      <c r="B6" s="9">
        <v>0.01</v>
      </c>
      <c r="C6" s="6">
        <f>B3*B6</f>
        <v>1350</v>
      </c>
      <c r="D6" s="6"/>
      <c r="E6" s="6"/>
    </row>
    <row r="7" spans="1:5" x14ac:dyDescent="0.2">
      <c r="A7" s="7" t="s">
        <v>31</v>
      </c>
      <c r="B7" s="9">
        <v>5.0000000000000001E-3</v>
      </c>
      <c r="C7" s="6">
        <f>B3*B7</f>
        <v>675</v>
      </c>
      <c r="D7" s="6"/>
      <c r="E7" s="6"/>
    </row>
    <row r="8" spans="1:5" x14ac:dyDescent="0.2">
      <c r="A8" s="5" t="s">
        <v>32</v>
      </c>
      <c r="B8" s="31">
        <v>10</v>
      </c>
      <c r="D8" s="6"/>
      <c r="E8" s="6"/>
    </row>
    <row r="9" spans="1:5" ht="15.75" x14ac:dyDescent="0.25">
      <c r="A9" s="8" t="s">
        <v>8</v>
      </c>
      <c r="B9" s="6"/>
      <c r="C9" s="6">
        <f>SUM(C5:C8)+C3</f>
        <v>18900</v>
      </c>
      <c r="D9" s="6"/>
      <c r="E9" s="32">
        <f>C9/(B17+B19*B20)</f>
        <v>37.799999999999997</v>
      </c>
    </row>
    <row r="10" spans="1:5" x14ac:dyDescent="0.2">
      <c r="A10" s="7"/>
      <c r="B10" s="6"/>
      <c r="C10" s="6"/>
      <c r="D10" s="6"/>
      <c r="E10" s="6"/>
    </row>
    <row r="11" spans="1:5" x14ac:dyDescent="0.2">
      <c r="A11" s="8" t="s">
        <v>9</v>
      </c>
      <c r="B11" s="6" t="s">
        <v>33</v>
      </c>
      <c r="C11" s="6"/>
      <c r="D11" s="7"/>
      <c r="E11" s="6"/>
    </row>
    <row r="12" spans="1:5" x14ac:dyDescent="0.2">
      <c r="A12" s="7" t="s">
        <v>10</v>
      </c>
      <c r="B12" s="6"/>
      <c r="C12" s="6"/>
      <c r="D12" s="33">
        <v>13</v>
      </c>
      <c r="E12" s="6"/>
    </row>
    <row r="13" spans="1:5" x14ac:dyDescent="0.2">
      <c r="A13" s="7" t="s">
        <v>12</v>
      </c>
      <c r="B13" s="6"/>
      <c r="C13" s="6"/>
      <c r="D13" s="33">
        <v>0.4</v>
      </c>
      <c r="E13" s="6"/>
    </row>
    <row r="14" spans="1:5" x14ac:dyDescent="0.2">
      <c r="A14" s="7" t="s">
        <v>13</v>
      </c>
      <c r="B14" s="6"/>
      <c r="C14" s="6"/>
      <c r="D14" s="33">
        <v>8.4499999999999993</v>
      </c>
      <c r="E14" s="6"/>
    </row>
    <row r="15" spans="1:5" x14ac:dyDescent="0.2">
      <c r="A15" s="7"/>
      <c r="B15" s="7"/>
      <c r="C15" s="7"/>
      <c r="D15" s="7"/>
      <c r="E15" s="7"/>
    </row>
    <row r="16" spans="1:5" x14ac:dyDescent="0.2">
      <c r="A16" s="8" t="s">
        <v>34</v>
      </c>
      <c r="B16" s="7"/>
      <c r="C16" s="7"/>
      <c r="D16" s="7"/>
      <c r="E16" s="7"/>
    </row>
    <row r="17" spans="1:5" x14ac:dyDescent="0.2">
      <c r="A17" s="7" t="s">
        <v>35</v>
      </c>
      <c r="B17" s="31">
        <v>500</v>
      </c>
      <c r="C17" s="7"/>
      <c r="D17" s="7"/>
      <c r="E17" s="7"/>
    </row>
    <row r="18" spans="1:5" ht="12.75" customHeight="1" x14ac:dyDescent="0.2">
      <c r="A18" s="7" t="s">
        <v>36</v>
      </c>
      <c r="B18" s="34" t="s">
        <v>37</v>
      </c>
      <c r="C18" s="7"/>
      <c r="D18" s="7"/>
      <c r="E18" s="7"/>
    </row>
    <row r="19" spans="1:5" x14ac:dyDescent="0.2">
      <c r="A19" s="7" t="s">
        <v>38</v>
      </c>
      <c r="B19" s="31">
        <v>0</v>
      </c>
      <c r="C19" s="7"/>
      <c r="D19" s="7"/>
      <c r="E19" s="7"/>
    </row>
    <row r="20" spans="1:5" x14ac:dyDescent="0.2">
      <c r="A20" s="7" t="s">
        <v>39</v>
      </c>
      <c r="B20" s="31">
        <v>0</v>
      </c>
      <c r="C20" s="7"/>
      <c r="D20" s="7"/>
      <c r="E20" s="7"/>
    </row>
    <row r="21" spans="1:5" x14ac:dyDescent="0.2">
      <c r="A21" s="7" t="s">
        <v>40</v>
      </c>
      <c r="B21" s="7">
        <v>0</v>
      </c>
      <c r="C21" s="40">
        <f>B17+B19*B20</f>
        <v>500</v>
      </c>
      <c r="D21" s="7"/>
      <c r="E21" s="7"/>
    </row>
    <row r="22" spans="1:5" x14ac:dyDescent="0.2">
      <c r="A22" s="7"/>
      <c r="B22" s="7"/>
      <c r="C22" s="7"/>
      <c r="D22" s="7"/>
      <c r="E22" s="7"/>
    </row>
    <row r="23" spans="1:5" ht="15.75" x14ac:dyDescent="0.25">
      <c r="A23" s="8" t="s">
        <v>14</v>
      </c>
      <c r="B23" s="7"/>
      <c r="C23" s="7"/>
      <c r="D23" s="41">
        <f>SUM(D12:D15)</f>
        <v>21.85</v>
      </c>
      <c r="E23" s="7"/>
    </row>
    <row r="24" spans="1:5" x14ac:dyDescent="0.2">
      <c r="A24" s="7"/>
      <c r="B24" s="7"/>
      <c r="C24" s="7"/>
      <c r="D24" s="7"/>
      <c r="E24" s="7"/>
    </row>
    <row r="25" spans="1:5" ht="12.75" customHeight="1" x14ac:dyDescent="0.2">
      <c r="A25" s="96" t="s">
        <v>41</v>
      </c>
      <c r="B25" s="97"/>
      <c r="C25" s="97"/>
      <c r="D25" s="98"/>
      <c r="E25" s="7"/>
    </row>
    <row r="26" spans="1:5" ht="20.25" x14ac:dyDescent="0.3">
      <c r="A26" s="99"/>
      <c r="B26" s="100"/>
      <c r="C26" s="100"/>
      <c r="D26" s="101"/>
      <c r="E26" s="42">
        <f>E9+D23</f>
        <v>59.65</v>
      </c>
    </row>
    <row r="40" customFormat="1" ht="12.75" customHeight="1" x14ac:dyDescent="0.2"/>
  </sheetData>
  <mergeCells count="1">
    <mergeCell ref="A25:D26"/>
  </mergeCells>
  <pageMargins left="0.78740157499999996" right="0.78740157499999996" top="0.984251969" bottom="0.984251969" header="0.4921259845" footer="0.4921259845"/>
  <pageSetup paperSize="9"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96D5-2906-4A53-B0E7-34A23A2ABD74}">
  <dimension ref="A1:E19"/>
  <sheetViews>
    <sheetView workbookViewId="0">
      <selection activeCell="E19" sqref="E19"/>
    </sheetView>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18">
        <v>#VALUE!</v>
      </c>
      <c r="B1" s="61" t="s">
        <v>16</v>
      </c>
      <c r="C1" s="61" t="s">
        <v>2</v>
      </c>
      <c r="D1" s="61" t="s">
        <v>11</v>
      </c>
      <c r="E1" s="61" t="s">
        <v>87</v>
      </c>
    </row>
    <row r="2" spans="1:5" s="64" customFormat="1" x14ac:dyDescent="0.2">
      <c r="A2" s="63" t="s">
        <v>7</v>
      </c>
      <c r="B2" s="60"/>
      <c r="C2" s="60"/>
      <c r="D2" s="60"/>
      <c r="E2" s="60"/>
    </row>
    <row r="3" spans="1:5" x14ac:dyDescent="0.2">
      <c r="A3" s="65" t="s">
        <v>0</v>
      </c>
      <c r="B3" s="66">
        <v>1500</v>
      </c>
      <c r="C3" s="67">
        <f>(B3-C7)/B8</f>
        <v>225</v>
      </c>
      <c r="D3" s="67"/>
      <c r="E3" s="67"/>
    </row>
    <row r="4" spans="1:5" x14ac:dyDescent="0.2">
      <c r="A4" s="65" t="s">
        <v>1</v>
      </c>
      <c r="B4" s="68">
        <v>0.05</v>
      </c>
      <c r="C4" s="67">
        <f>B3*B4</f>
        <v>75</v>
      </c>
      <c r="D4" s="67"/>
      <c r="E4" s="67"/>
    </row>
    <row r="5" spans="1:5" x14ac:dyDescent="0.2">
      <c r="A5" s="65" t="s">
        <v>17</v>
      </c>
      <c r="B5" s="68">
        <v>0.01</v>
      </c>
      <c r="C5" s="67">
        <f>B3*B5</f>
        <v>15</v>
      </c>
      <c r="D5" s="67"/>
      <c r="E5" s="67"/>
    </row>
    <row r="6" spans="1:5" x14ac:dyDescent="0.2">
      <c r="A6" s="65" t="s">
        <v>3</v>
      </c>
      <c r="B6" s="68">
        <v>5.0000000000000001E-3</v>
      </c>
      <c r="C6" s="67">
        <f>B6*B3</f>
        <v>7.5</v>
      </c>
      <c r="D6" s="67"/>
      <c r="E6" s="67"/>
    </row>
    <row r="7" spans="1:5" x14ac:dyDescent="0.2">
      <c r="A7" s="65" t="s">
        <v>4</v>
      </c>
      <c r="B7" s="68">
        <v>0.1</v>
      </c>
      <c r="C7" s="69">
        <f>B3*B7</f>
        <v>150</v>
      </c>
      <c r="D7" s="67"/>
      <c r="E7" s="67"/>
    </row>
    <row r="8" spans="1:5" x14ac:dyDescent="0.2">
      <c r="A8" s="65" t="s">
        <v>32</v>
      </c>
      <c r="B8" s="70">
        <v>6</v>
      </c>
      <c r="C8" s="67"/>
      <c r="D8" s="67"/>
      <c r="E8" s="67"/>
    </row>
    <row r="9" spans="1:5" x14ac:dyDescent="0.2">
      <c r="A9" s="65" t="s">
        <v>88</v>
      </c>
      <c r="B9" s="71">
        <v>600</v>
      </c>
      <c r="C9" s="67"/>
      <c r="D9" s="67"/>
      <c r="E9" s="67"/>
    </row>
    <row r="10" spans="1:5" x14ac:dyDescent="0.2">
      <c r="A10" s="72" t="s">
        <v>8</v>
      </c>
      <c r="B10" s="67"/>
      <c r="C10" s="67">
        <f>C3+C4+C5+C6</f>
        <v>322.5</v>
      </c>
      <c r="D10" s="67"/>
      <c r="E10" s="67">
        <f>C10/B9</f>
        <v>0.53749999999999998</v>
      </c>
    </row>
    <row r="11" spans="1:5" x14ac:dyDescent="0.2">
      <c r="A11" s="65"/>
      <c r="B11" s="67"/>
      <c r="C11" s="67"/>
      <c r="D11" s="67"/>
      <c r="E11" s="67"/>
    </row>
    <row r="12" spans="1:5" x14ac:dyDescent="0.2">
      <c r="A12" s="72" t="s">
        <v>9</v>
      </c>
      <c r="B12" s="67"/>
      <c r="C12" s="67"/>
      <c r="D12" s="65"/>
      <c r="E12" s="67"/>
    </row>
    <row r="13" spans="1:5" x14ac:dyDescent="0.2">
      <c r="A13" s="65" t="s">
        <v>102</v>
      </c>
      <c r="B13" s="67"/>
      <c r="C13" s="67"/>
      <c r="D13" s="67">
        <v>0.35</v>
      </c>
      <c r="E13" s="67"/>
    </row>
    <row r="14" spans="1:5" x14ac:dyDescent="0.2">
      <c r="A14" s="65" t="s">
        <v>103</v>
      </c>
      <c r="B14" s="67"/>
      <c r="C14" s="67"/>
      <c r="D14" s="67">
        <v>0.5</v>
      </c>
      <c r="E14" s="67"/>
    </row>
    <row r="15" spans="1:5" x14ac:dyDescent="0.2">
      <c r="A15" s="65"/>
      <c r="B15" s="65"/>
      <c r="C15" s="65"/>
      <c r="D15" s="65"/>
      <c r="E15" s="65"/>
    </row>
    <row r="16" spans="1:5" x14ac:dyDescent="0.2">
      <c r="A16" s="72" t="s">
        <v>14</v>
      </c>
      <c r="B16" s="65"/>
      <c r="C16" s="65"/>
      <c r="D16" s="67">
        <f>D14+D13</f>
        <v>0.85</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1.3875</v>
      </c>
    </row>
  </sheetData>
  <mergeCells count="1">
    <mergeCell ref="A18:D19"/>
  </mergeCells>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BCEB-FA92-49D3-B149-3F73631C7E42}">
  <dimension ref="A1:E19"/>
  <sheetViews>
    <sheetView workbookViewId="0">
      <selection activeCell="B9" sqref="B9"/>
    </sheetView>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10">
        <v>#VALUE!</v>
      </c>
      <c r="B1" s="61" t="s">
        <v>16</v>
      </c>
      <c r="C1" s="61" t="s">
        <v>2</v>
      </c>
      <c r="D1" s="61" t="s">
        <v>11</v>
      </c>
      <c r="E1" s="61" t="s">
        <v>87</v>
      </c>
    </row>
    <row r="2" spans="1:5" s="64" customFormat="1" x14ac:dyDescent="0.2">
      <c r="A2" s="63" t="s">
        <v>7</v>
      </c>
      <c r="B2" s="60"/>
      <c r="C2" s="60"/>
      <c r="D2" s="60"/>
      <c r="E2" s="60"/>
    </row>
    <row r="3" spans="1:5" x14ac:dyDescent="0.2">
      <c r="A3" s="65" t="s">
        <v>0</v>
      </c>
      <c r="B3" s="66">
        <v>15000</v>
      </c>
      <c r="C3" s="67">
        <f>(B3-C7)/B8</f>
        <v>450</v>
      </c>
      <c r="D3" s="67"/>
      <c r="E3" s="67"/>
    </row>
    <row r="4" spans="1:5" x14ac:dyDescent="0.2">
      <c r="A4" s="65" t="s">
        <v>1</v>
      </c>
      <c r="B4" s="68">
        <v>0.05</v>
      </c>
      <c r="C4" s="67">
        <f>B3*B4</f>
        <v>750</v>
      </c>
      <c r="D4" s="67"/>
      <c r="E4" s="67"/>
    </row>
    <row r="5" spans="1:5" x14ac:dyDescent="0.2">
      <c r="A5" s="65" t="s">
        <v>17</v>
      </c>
      <c r="B5" s="68">
        <v>0.01</v>
      </c>
      <c r="C5" s="67">
        <f>B3*B5</f>
        <v>150</v>
      </c>
      <c r="D5" s="67"/>
      <c r="E5" s="67"/>
    </row>
    <row r="6" spans="1:5" x14ac:dyDescent="0.2">
      <c r="A6" s="65" t="s">
        <v>3</v>
      </c>
      <c r="B6" s="68">
        <v>5.0000000000000001E-3</v>
      </c>
      <c r="C6" s="67">
        <f>B6*B3</f>
        <v>75</v>
      </c>
      <c r="D6" s="67"/>
      <c r="E6" s="67"/>
    </row>
    <row r="7" spans="1:5" x14ac:dyDescent="0.2">
      <c r="A7" s="65" t="s">
        <v>4</v>
      </c>
      <c r="B7" s="68">
        <v>0.1</v>
      </c>
      <c r="C7" s="69">
        <f>B3*B7</f>
        <v>1500</v>
      </c>
      <c r="D7" s="67"/>
      <c r="E7" s="67"/>
    </row>
    <row r="8" spans="1:5" x14ac:dyDescent="0.2">
      <c r="A8" s="65" t="s">
        <v>32</v>
      </c>
      <c r="B8" s="70">
        <v>30</v>
      </c>
      <c r="C8" s="67"/>
      <c r="D8" s="67"/>
      <c r="E8" s="67"/>
    </row>
    <row r="9" spans="1:5" x14ac:dyDescent="0.2">
      <c r="A9" s="65" t="s">
        <v>88</v>
      </c>
      <c r="B9" s="71">
        <v>80</v>
      </c>
      <c r="C9" s="67"/>
      <c r="D9" s="67"/>
      <c r="E9" s="67"/>
    </row>
    <row r="10" spans="1:5" x14ac:dyDescent="0.2">
      <c r="A10" s="72" t="s">
        <v>8</v>
      </c>
      <c r="B10" s="67"/>
      <c r="C10" s="67">
        <f>C3+C4+C5+C6</f>
        <v>1425</v>
      </c>
      <c r="D10" s="67"/>
      <c r="E10" s="67">
        <f>C10/B9</f>
        <v>17.8125</v>
      </c>
    </row>
    <row r="11" spans="1:5" x14ac:dyDescent="0.2">
      <c r="A11" s="65"/>
      <c r="B11" s="67"/>
      <c r="C11" s="67"/>
      <c r="D11" s="67"/>
      <c r="E11" s="67"/>
    </row>
    <row r="12" spans="1:5" x14ac:dyDescent="0.2">
      <c r="A12" s="72" t="s">
        <v>9</v>
      </c>
      <c r="B12" s="67"/>
      <c r="C12" s="67"/>
      <c r="D12" s="65"/>
      <c r="E12" s="67"/>
    </row>
    <row r="13" spans="1:5" x14ac:dyDescent="0.2">
      <c r="A13" s="65" t="s">
        <v>89</v>
      </c>
      <c r="B13" s="67"/>
      <c r="C13" s="67"/>
      <c r="D13" s="67">
        <v>4</v>
      </c>
      <c r="E13" s="67"/>
    </row>
    <row r="14" spans="1:5" x14ac:dyDescent="0.2">
      <c r="A14" s="65" t="s">
        <v>13</v>
      </c>
      <c r="B14" s="67"/>
      <c r="C14" s="67"/>
      <c r="D14" s="67">
        <v>2.1</v>
      </c>
      <c r="E14" s="67"/>
    </row>
    <row r="15" spans="1:5" x14ac:dyDescent="0.2">
      <c r="A15" s="65"/>
      <c r="B15" s="65"/>
      <c r="C15" s="65"/>
      <c r="D15" s="65"/>
      <c r="E15" s="65"/>
    </row>
    <row r="16" spans="1:5" x14ac:dyDescent="0.2">
      <c r="A16" s="72" t="s">
        <v>14</v>
      </c>
      <c r="B16" s="65"/>
      <c r="C16" s="65"/>
      <c r="D16" s="67">
        <f>D14+D13</f>
        <v>6.1</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23.912500000000001</v>
      </c>
    </row>
  </sheetData>
  <mergeCells count="1">
    <mergeCell ref="A18:D19"/>
  </mergeCells>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76716-6052-470A-B41E-008B604C5980}">
  <dimension ref="A1:E19"/>
  <sheetViews>
    <sheetView workbookViewId="0">
      <selection activeCell="E10" sqref="E10"/>
    </sheetView>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19">
        <v>#VALUE!</v>
      </c>
      <c r="B1" s="61" t="s">
        <v>16</v>
      </c>
      <c r="C1" s="61" t="s">
        <v>2</v>
      </c>
      <c r="D1" s="61" t="s">
        <v>11</v>
      </c>
      <c r="E1" s="61" t="s">
        <v>87</v>
      </c>
    </row>
    <row r="2" spans="1:5" s="64" customFormat="1" x14ac:dyDescent="0.2">
      <c r="A2" s="63" t="s">
        <v>7</v>
      </c>
      <c r="B2" s="60"/>
      <c r="C2" s="60"/>
      <c r="D2" s="60"/>
      <c r="E2" s="60"/>
    </row>
    <row r="3" spans="1:5" x14ac:dyDescent="0.2">
      <c r="A3" s="65" t="s">
        <v>0</v>
      </c>
      <c r="B3" s="66">
        <v>12500</v>
      </c>
      <c r="C3" s="67">
        <f>(B3-C7)/B8</f>
        <v>1125</v>
      </c>
      <c r="D3" s="67"/>
      <c r="E3" s="67"/>
    </row>
    <row r="4" spans="1:5" x14ac:dyDescent="0.2">
      <c r="A4" s="65" t="s">
        <v>1</v>
      </c>
      <c r="B4" s="68">
        <v>0.05</v>
      </c>
      <c r="C4" s="67">
        <f>B3*B4</f>
        <v>625</v>
      </c>
      <c r="D4" s="67"/>
      <c r="E4" s="67"/>
    </row>
    <row r="5" spans="1:5" x14ac:dyDescent="0.2">
      <c r="A5" s="65" t="s">
        <v>17</v>
      </c>
      <c r="B5" s="68">
        <v>0.01</v>
      </c>
      <c r="C5" s="67">
        <f>B3*B5</f>
        <v>125</v>
      </c>
      <c r="D5" s="67"/>
      <c r="E5" s="67"/>
    </row>
    <row r="6" spans="1:5" x14ac:dyDescent="0.2">
      <c r="A6" s="65" t="s">
        <v>3</v>
      </c>
      <c r="B6" s="68">
        <v>5.0000000000000001E-3</v>
      </c>
      <c r="C6" s="67">
        <f>B6*B3</f>
        <v>62.5</v>
      </c>
      <c r="D6" s="67"/>
      <c r="E6" s="67"/>
    </row>
    <row r="7" spans="1:5" x14ac:dyDescent="0.2">
      <c r="A7" s="65" t="s">
        <v>4</v>
      </c>
      <c r="B7" s="68">
        <v>0.1</v>
      </c>
      <c r="C7" s="69">
        <f>B3*B7</f>
        <v>1250</v>
      </c>
      <c r="D7" s="67"/>
      <c r="E7" s="67"/>
    </row>
    <row r="8" spans="1:5" x14ac:dyDescent="0.2">
      <c r="A8" s="65" t="s">
        <v>32</v>
      </c>
      <c r="B8" s="70">
        <v>10</v>
      </c>
      <c r="C8" s="67"/>
      <c r="D8" s="67"/>
      <c r="E8" s="67"/>
    </row>
    <row r="9" spans="1:5" x14ac:dyDescent="0.2">
      <c r="A9" s="65" t="s">
        <v>88</v>
      </c>
      <c r="B9" s="71">
        <v>80</v>
      </c>
      <c r="C9" s="67"/>
      <c r="D9" s="67"/>
      <c r="E9" s="67"/>
    </row>
    <row r="10" spans="1:5" x14ac:dyDescent="0.2">
      <c r="A10" s="72" t="s">
        <v>8</v>
      </c>
      <c r="B10" s="67"/>
      <c r="C10" s="67">
        <f>C3+C4+C5+C6</f>
        <v>1937.5</v>
      </c>
      <c r="D10" s="67"/>
      <c r="E10" s="67">
        <f>C10/B9</f>
        <v>24.21875</v>
      </c>
    </row>
    <row r="11" spans="1:5" x14ac:dyDescent="0.2">
      <c r="A11" s="65"/>
      <c r="B11" s="67"/>
      <c r="C11" s="67"/>
      <c r="D11" s="67"/>
      <c r="E11" s="67"/>
    </row>
    <row r="12" spans="1:5" x14ac:dyDescent="0.2">
      <c r="A12" s="72" t="s">
        <v>9</v>
      </c>
      <c r="B12" s="67"/>
      <c r="C12" s="67"/>
      <c r="D12" s="65"/>
      <c r="E12" s="67"/>
    </row>
    <row r="13" spans="1:5" x14ac:dyDescent="0.2">
      <c r="A13" s="65" t="s">
        <v>89</v>
      </c>
      <c r="B13" s="67"/>
      <c r="C13" s="67"/>
      <c r="D13" s="67">
        <v>4</v>
      </c>
      <c r="E13" s="67"/>
    </row>
    <row r="14" spans="1:5" x14ac:dyDescent="0.2">
      <c r="A14" s="65" t="s">
        <v>13</v>
      </c>
      <c r="B14" s="67"/>
      <c r="C14" s="67"/>
      <c r="D14" s="67">
        <v>2.1</v>
      </c>
      <c r="E14" s="67"/>
    </row>
    <row r="15" spans="1:5" x14ac:dyDescent="0.2">
      <c r="A15" s="65"/>
      <c r="B15" s="65"/>
      <c r="C15" s="65"/>
      <c r="D15" s="65"/>
      <c r="E15" s="65"/>
    </row>
    <row r="16" spans="1:5" x14ac:dyDescent="0.2">
      <c r="A16" s="72" t="s">
        <v>14</v>
      </c>
      <c r="B16" s="65"/>
      <c r="C16" s="65"/>
      <c r="D16" s="67">
        <f>D14+D13</f>
        <v>6.1</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30.318750000000001</v>
      </c>
    </row>
  </sheetData>
  <mergeCells count="1">
    <mergeCell ref="A18:D19"/>
  </mergeCells>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0B7F4-614B-4FDD-BC8B-730ADB90295F}">
  <dimension ref="A1:E19"/>
  <sheetViews>
    <sheetView workbookViewId="0"/>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11">
        <v>#VALUE!</v>
      </c>
      <c r="B1" s="61" t="s">
        <v>16</v>
      </c>
      <c r="C1" s="61" t="s">
        <v>2</v>
      </c>
      <c r="D1" s="61" t="s">
        <v>11</v>
      </c>
      <c r="E1" s="61" t="s">
        <v>87</v>
      </c>
    </row>
    <row r="2" spans="1:5" s="64" customFormat="1" x14ac:dyDescent="0.2">
      <c r="A2" s="63" t="s">
        <v>7</v>
      </c>
      <c r="B2" s="60"/>
      <c r="C2" s="60"/>
      <c r="D2" s="60"/>
      <c r="E2" s="60"/>
    </row>
    <row r="3" spans="1:5" x14ac:dyDescent="0.2">
      <c r="A3" s="65" t="s">
        <v>0</v>
      </c>
      <c r="B3" s="66">
        <v>1850</v>
      </c>
      <c r="C3" s="67">
        <f>(B3-C7)/B8</f>
        <v>83.25</v>
      </c>
      <c r="D3" s="67"/>
      <c r="E3" s="67"/>
    </row>
    <row r="4" spans="1:5" x14ac:dyDescent="0.2">
      <c r="A4" s="65" t="s">
        <v>1</v>
      </c>
      <c r="B4" s="68">
        <v>0.05</v>
      </c>
      <c r="C4" s="67">
        <f>B3*B4</f>
        <v>92.5</v>
      </c>
      <c r="D4" s="67"/>
      <c r="E4" s="67"/>
    </row>
    <row r="5" spans="1:5" x14ac:dyDescent="0.2">
      <c r="A5" s="65" t="s">
        <v>17</v>
      </c>
      <c r="B5" s="68">
        <v>0.01</v>
      </c>
      <c r="C5" s="67">
        <f>B3*B5</f>
        <v>18.5</v>
      </c>
      <c r="D5" s="67"/>
      <c r="E5" s="67"/>
    </row>
    <row r="6" spans="1:5" x14ac:dyDescent="0.2">
      <c r="A6" s="65" t="s">
        <v>3</v>
      </c>
      <c r="B6" s="68">
        <v>5.0000000000000001E-3</v>
      </c>
      <c r="C6" s="67">
        <f>B6*B3</f>
        <v>9.25</v>
      </c>
      <c r="D6" s="67"/>
      <c r="E6" s="67"/>
    </row>
    <row r="7" spans="1:5" x14ac:dyDescent="0.2">
      <c r="A7" s="65" t="s">
        <v>4</v>
      </c>
      <c r="B7" s="68">
        <v>0.1</v>
      </c>
      <c r="C7" s="69">
        <f>B3*B7</f>
        <v>185</v>
      </c>
      <c r="D7" s="67"/>
      <c r="E7" s="67"/>
    </row>
    <row r="8" spans="1:5" x14ac:dyDescent="0.2">
      <c r="A8" s="65" t="s">
        <v>32</v>
      </c>
      <c r="B8" s="70">
        <v>20</v>
      </c>
      <c r="C8" s="67"/>
      <c r="D8" s="67"/>
      <c r="E8" s="67"/>
    </row>
    <row r="9" spans="1:5" x14ac:dyDescent="0.2">
      <c r="A9" s="65" t="s">
        <v>88</v>
      </c>
      <c r="B9" s="71">
        <v>20</v>
      </c>
      <c r="C9" s="67"/>
      <c r="D9" s="67"/>
      <c r="E9" s="67"/>
    </row>
    <row r="10" spans="1:5" x14ac:dyDescent="0.2">
      <c r="A10" s="72" t="s">
        <v>8</v>
      </c>
      <c r="B10" s="67"/>
      <c r="C10" s="67">
        <f>C3+C4+C5+C6</f>
        <v>203.5</v>
      </c>
      <c r="D10" s="67"/>
      <c r="E10" s="67">
        <f>C10/B9</f>
        <v>10.175000000000001</v>
      </c>
    </row>
    <row r="11" spans="1:5" x14ac:dyDescent="0.2">
      <c r="A11" s="65"/>
      <c r="B11" s="67"/>
      <c r="C11" s="67"/>
      <c r="D11" s="67"/>
      <c r="E11" s="67"/>
    </row>
    <row r="12" spans="1:5" x14ac:dyDescent="0.2">
      <c r="A12" s="72" t="s">
        <v>9</v>
      </c>
      <c r="B12" s="67"/>
      <c r="C12" s="67"/>
      <c r="D12" s="65"/>
      <c r="E12" s="67"/>
    </row>
    <row r="13" spans="1:5" x14ac:dyDescent="0.2">
      <c r="A13" s="65" t="s">
        <v>89</v>
      </c>
      <c r="B13" s="67"/>
      <c r="C13" s="67"/>
      <c r="D13" s="67">
        <v>0.02</v>
      </c>
      <c r="E13" s="67"/>
    </row>
    <row r="14" spans="1:5" x14ac:dyDescent="0.2">
      <c r="A14" s="65" t="s">
        <v>13</v>
      </c>
      <c r="B14" s="67"/>
      <c r="C14" s="67"/>
      <c r="D14" s="67">
        <v>0.1</v>
      </c>
      <c r="E14" s="67"/>
    </row>
    <row r="15" spans="1:5" x14ac:dyDescent="0.2">
      <c r="A15" s="65"/>
      <c r="B15" s="65"/>
      <c r="C15" s="65"/>
      <c r="D15" s="65"/>
      <c r="E15" s="65"/>
    </row>
    <row r="16" spans="1:5" x14ac:dyDescent="0.2">
      <c r="A16" s="72" t="s">
        <v>14</v>
      </c>
      <c r="B16" s="65"/>
      <c r="C16" s="65"/>
      <c r="D16" s="67">
        <f>D14+D13</f>
        <v>0.12000000000000001</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10.295</v>
      </c>
    </row>
  </sheetData>
  <mergeCells count="1">
    <mergeCell ref="A18:D19"/>
  </mergeCells>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36BDE-81D7-4E39-ABE8-B38158699A9B}">
  <dimension ref="A1:E19"/>
  <sheetViews>
    <sheetView workbookViewId="0">
      <selection activeCell="I27" sqref="I27"/>
    </sheetView>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9">
        <v>#VALUE!</v>
      </c>
      <c r="B1" s="61" t="s">
        <v>16</v>
      </c>
      <c r="C1" s="61" t="s">
        <v>2</v>
      </c>
      <c r="D1" s="61" t="s">
        <v>11</v>
      </c>
      <c r="E1" s="61" t="s">
        <v>87</v>
      </c>
    </row>
    <row r="2" spans="1:5" s="64" customFormat="1" x14ac:dyDescent="0.2">
      <c r="A2" s="63" t="s">
        <v>7</v>
      </c>
      <c r="B2" s="60"/>
      <c r="C2" s="60"/>
      <c r="D2" s="60"/>
      <c r="E2" s="60"/>
    </row>
    <row r="3" spans="1:5" x14ac:dyDescent="0.2">
      <c r="A3" s="65" t="s">
        <v>0</v>
      </c>
      <c r="B3" s="66">
        <v>20000</v>
      </c>
      <c r="C3" s="67">
        <f>(B3-C7)/B8</f>
        <v>900</v>
      </c>
      <c r="D3" s="67"/>
      <c r="E3" s="67"/>
    </row>
    <row r="4" spans="1:5" x14ac:dyDescent="0.2">
      <c r="A4" s="65" t="s">
        <v>1</v>
      </c>
      <c r="B4" s="68">
        <v>0.05</v>
      </c>
      <c r="C4" s="67">
        <f>B3*B4</f>
        <v>1000</v>
      </c>
      <c r="D4" s="67"/>
      <c r="E4" s="67"/>
    </row>
    <row r="5" spans="1:5" x14ac:dyDescent="0.2">
      <c r="A5" s="65" t="s">
        <v>17</v>
      </c>
      <c r="B5" s="68">
        <v>0.01</v>
      </c>
      <c r="C5" s="67">
        <f>B3*B5</f>
        <v>200</v>
      </c>
      <c r="D5" s="67"/>
      <c r="E5" s="67"/>
    </row>
    <row r="6" spans="1:5" x14ac:dyDescent="0.2">
      <c r="A6" s="65" t="s">
        <v>3</v>
      </c>
      <c r="B6" s="68">
        <v>5.0000000000000001E-3</v>
      </c>
      <c r="C6" s="67">
        <f>B6*B3</f>
        <v>100</v>
      </c>
      <c r="D6" s="67"/>
      <c r="E6" s="67"/>
    </row>
    <row r="7" spans="1:5" x14ac:dyDescent="0.2">
      <c r="A7" s="65" t="s">
        <v>4</v>
      </c>
      <c r="B7" s="68">
        <v>0.1</v>
      </c>
      <c r="C7" s="69">
        <f>B3*B7</f>
        <v>2000</v>
      </c>
      <c r="D7" s="67"/>
      <c r="E7" s="67"/>
    </row>
    <row r="8" spans="1:5" x14ac:dyDescent="0.2">
      <c r="A8" s="65" t="s">
        <v>32</v>
      </c>
      <c r="B8" s="70">
        <v>20</v>
      </c>
      <c r="C8" s="67"/>
      <c r="D8" s="67"/>
      <c r="E8" s="67"/>
    </row>
    <row r="9" spans="1:5" x14ac:dyDescent="0.2">
      <c r="A9" s="65" t="s">
        <v>88</v>
      </c>
      <c r="B9" s="71">
        <v>200</v>
      </c>
      <c r="C9" s="67"/>
      <c r="D9" s="67"/>
      <c r="E9" s="67"/>
    </row>
    <row r="10" spans="1:5" x14ac:dyDescent="0.2">
      <c r="A10" s="72" t="s">
        <v>8</v>
      </c>
      <c r="B10" s="67"/>
      <c r="C10" s="67">
        <f>C3+C4+C5+C6</f>
        <v>2200</v>
      </c>
      <c r="D10" s="67"/>
      <c r="E10" s="67">
        <f>C10/B9</f>
        <v>11</v>
      </c>
    </row>
    <row r="11" spans="1:5" x14ac:dyDescent="0.2">
      <c r="A11" s="65"/>
      <c r="B11" s="67"/>
      <c r="C11" s="67"/>
      <c r="D11" s="67"/>
      <c r="E11" s="67"/>
    </row>
    <row r="12" spans="1:5" x14ac:dyDescent="0.2">
      <c r="A12" s="72" t="s">
        <v>9</v>
      </c>
      <c r="B12" s="67"/>
      <c r="C12" s="67"/>
      <c r="D12" s="65"/>
      <c r="E12" s="67"/>
    </row>
    <row r="13" spans="1:5" x14ac:dyDescent="0.2">
      <c r="A13" s="65" t="s">
        <v>89</v>
      </c>
      <c r="B13" s="67"/>
      <c r="C13" s="67"/>
      <c r="D13" s="67">
        <v>0.02</v>
      </c>
      <c r="E13" s="67"/>
    </row>
    <row r="14" spans="1:5" x14ac:dyDescent="0.2">
      <c r="A14" s="65" t="s">
        <v>13</v>
      </c>
      <c r="B14" s="67"/>
      <c r="C14" s="67"/>
      <c r="D14" s="67">
        <v>0.1</v>
      </c>
      <c r="E14" s="67"/>
    </row>
    <row r="15" spans="1:5" x14ac:dyDescent="0.2">
      <c r="A15" s="65"/>
      <c r="B15" s="65"/>
      <c r="C15" s="65"/>
      <c r="D15" s="65"/>
      <c r="E15" s="65"/>
    </row>
    <row r="16" spans="1:5" x14ac:dyDescent="0.2">
      <c r="A16" s="72" t="s">
        <v>14</v>
      </c>
      <c r="B16" s="65"/>
      <c r="C16" s="65"/>
      <c r="D16" s="67">
        <f>D14+D13</f>
        <v>0.12000000000000001</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11.12</v>
      </c>
    </row>
  </sheetData>
  <mergeCells count="1">
    <mergeCell ref="A18:D19"/>
  </mergeCells>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68F7D-9D70-479E-930C-9DFE695860D5}">
  <dimension ref="A1:E19"/>
  <sheetViews>
    <sheetView workbookViewId="0">
      <selection activeCell="B10" sqref="B10"/>
    </sheetView>
  </sheetViews>
  <sheetFormatPr baseColWidth="10" defaultRowHeight="12.75" x14ac:dyDescent="0.2"/>
  <cols>
    <col min="1" max="1" width="23.28515625" style="62" customWidth="1"/>
    <col min="2" max="4" width="11.42578125" style="62"/>
    <col min="5" max="5" width="13.28515625" style="62" customWidth="1"/>
    <col min="6" max="16384" width="11.42578125" style="62"/>
  </cols>
  <sheetData>
    <row r="1" spans="1:5" ht="63.75" x14ac:dyDescent="0.2">
      <c r="A1" s="60" t="e" vm="3">
        <v>#VALUE!</v>
      </c>
      <c r="B1" s="61" t="s">
        <v>16</v>
      </c>
      <c r="C1" s="61" t="s">
        <v>2</v>
      </c>
      <c r="D1" s="61" t="s">
        <v>11</v>
      </c>
      <c r="E1" s="61" t="s">
        <v>87</v>
      </c>
    </row>
    <row r="2" spans="1:5" s="64" customFormat="1" x14ac:dyDescent="0.2">
      <c r="A2" s="63" t="s">
        <v>7</v>
      </c>
      <c r="B2" s="60"/>
      <c r="C2" s="60"/>
      <c r="D2" s="60"/>
      <c r="E2" s="60"/>
    </row>
    <row r="3" spans="1:5" x14ac:dyDescent="0.2">
      <c r="A3" s="65" t="s">
        <v>0</v>
      </c>
      <c r="B3" s="66">
        <v>2500</v>
      </c>
      <c r="C3" s="67">
        <f>(B3-C7)/B8</f>
        <v>112.5</v>
      </c>
      <c r="D3" s="67"/>
      <c r="E3" s="67"/>
    </row>
    <row r="4" spans="1:5" x14ac:dyDescent="0.2">
      <c r="A4" s="65" t="s">
        <v>1</v>
      </c>
      <c r="B4" s="68">
        <v>0.05</v>
      </c>
      <c r="C4" s="67">
        <f>B3*B4</f>
        <v>125</v>
      </c>
      <c r="D4" s="67"/>
      <c r="E4" s="67"/>
    </row>
    <row r="5" spans="1:5" x14ac:dyDescent="0.2">
      <c r="A5" s="65" t="s">
        <v>17</v>
      </c>
      <c r="B5" s="68">
        <v>0.01</v>
      </c>
      <c r="C5" s="67">
        <f>B3*B5</f>
        <v>25</v>
      </c>
      <c r="D5" s="67"/>
      <c r="E5" s="67"/>
    </row>
    <row r="6" spans="1:5" x14ac:dyDescent="0.2">
      <c r="A6" s="65" t="s">
        <v>3</v>
      </c>
      <c r="B6" s="68">
        <v>5.0000000000000001E-3</v>
      </c>
      <c r="C6" s="67">
        <f>B6*B3</f>
        <v>12.5</v>
      </c>
      <c r="D6" s="67"/>
      <c r="E6" s="67"/>
    </row>
    <row r="7" spans="1:5" x14ac:dyDescent="0.2">
      <c r="A7" s="65" t="s">
        <v>4</v>
      </c>
      <c r="B7" s="68">
        <v>0.1</v>
      </c>
      <c r="C7" s="69">
        <f>B3*B7</f>
        <v>250</v>
      </c>
      <c r="D7" s="67"/>
      <c r="E7" s="67"/>
    </row>
    <row r="8" spans="1:5" x14ac:dyDescent="0.2">
      <c r="A8" s="65" t="s">
        <v>32</v>
      </c>
      <c r="B8" s="70">
        <v>20</v>
      </c>
      <c r="C8" s="67"/>
      <c r="D8" s="67"/>
      <c r="E8" s="67"/>
    </row>
    <row r="9" spans="1:5" x14ac:dyDescent="0.2">
      <c r="A9" s="65" t="s">
        <v>88</v>
      </c>
      <c r="B9" s="71">
        <v>20</v>
      </c>
      <c r="C9" s="67"/>
      <c r="D9" s="67"/>
      <c r="E9" s="67"/>
    </row>
    <row r="10" spans="1:5" x14ac:dyDescent="0.2">
      <c r="A10" s="72" t="s">
        <v>8</v>
      </c>
      <c r="B10" s="67"/>
      <c r="C10" s="67">
        <f>C3+C4+C5+C6</f>
        <v>275</v>
      </c>
      <c r="D10" s="67"/>
      <c r="E10" s="67">
        <f>C10/B9</f>
        <v>13.75</v>
      </c>
    </row>
    <row r="11" spans="1:5" x14ac:dyDescent="0.2">
      <c r="A11" s="65"/>
      <c r="B11" s="67"/>
      <c r="C11" s="67"/>
      <c r="D11" s="67"/>
      <c r="E11" s="67"/>
    </row>
    <row r="12" spans="1:5" x14ac:dyDescent="0.2">
      <c r="A12" s="72" t="s">
        <v>9</v>
      </c>
      <c r="B12" s="67"/>
      <c r="C12" s="67"/>
      <c r="D12" s="65"/>
      <c r="E12" s="67"/>
    </row>
    <row r="13" spans="1:5" x14ac:dyDescent="0.2">
      <c r="A13" s="65" t="s">
        <v>89</v>
      </c>
      <c r="B13" s="67"/>
      <c r="C13" s="67"/>
      <c r="D13" s="67">
        <v>0.02</v>
      </c>
      <c r="E13" s="67"/>
    </row>
    <row r="14" spans="1:5" x14ac:dyDescent="0.2">
      <c r="A14" s="65" t="s">
        <v>13</v>
      </c>
      <c r="B14" s="67"/>
      <c r="C14" s="67"/>
      <c r="D14" s="67">
        <v>0.1</v>
      </c>
      <c r="E14" s="67"/>
    </row>
    <row r="15" spans="1:5" x14ac:dyDescent="0.2">
      <c r="A15" s="65"/>
      <c r="B15" s="65"/>
      <c r="C15" s="65"/>
      <c r="D15" s="65"/>
      <c r="E15" s="65"/>
    </row>
    <row r="16" spans="1:5" x14ac:dyDescent="0.2">
      <c r="A16" s="72" t="s">
        <v>14</v>
      </c>
      <c r="B16" s="65"/>
      <c r="C16" s="65"/>
      <c r="D16" s="67">
        <f>D14+D13</f>
        <v>0.12000000000000001</v>
      </c>
      <c r="E16" s="65"/>
    </row>
    <row r="17" spans="1:5" x14ac:dyDescent="0.2">
      <c r="A17" s="65"/>
      <c r="B17" s="65"/>
      <c r="C17" s="65"/>
      <c r="D17" s="65"/>
      <c r="E17" s="65"/>
    </row>
    <row r="18" spans="1:5" s="74" customFormat="1" ht="21.75" customHeight="1" x14ac:dyDescent="0.2">
      <c r="A18" s="102" t="s">
        <v>90</v>
      </c>
      <c r="B18" s="103"/>
      <c r="C18" s="103"/>
      <c r="D18" s="104"/>
      <c r="E18" s="73"/>
    </row>
    <row r="19" spans="1:5" s="74" customFormat="1" ht="28.5" customHeight="1" x14ac:dyDescent="0.25">
      <c r="A19" s="105"/>
      <c r="B19" s="106"/>
      <c r="C19" s="106"/>
      <c r="D19" s="107"/>
      <c r="E19" s="75">
        <f>D16+E10</f>
        <v>13.87</v>
      </c>
    </row>
  </sheetData>
  <mergeCells count="1">
    <mergeCell ref="A18:D19"/>
  </mergeCells>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FAD6E-8B81-4B3D-90EF-9E65F0168E7A}">
  <dimension ref="A1:F19"/>
  <sheetViews>
    <sheetView workbookViewId="0">
      <selection activeCell="C9" sqref="C9"/>
    </sheetView>
  </sheetViews>
  <sheetFormatPr baseColWidth="10" defaultRowHeight="12.75" x14ac:dyDescent="0.2"/>
  <cols>
    <col min="1" max="1" width="22.140625" customWidth="1"/>
    <col min="2" max="2" width="17.85546875" customWidth="1"/>
    <col min="3" max="3" width="15" customWidth="1"/>
    <col min="4" max="4" width="14.140625" customWidth="1"/>
    <col min="5" max="6" width="13.28515625" customWidth="1"/>
  </cols>
  <sheetData>
    <row r="1" spans="1:6" ht="63.75" x14ac:dyDescent="0.2">
      <c r="A1" s="5"/>
      <c r="B1" s="12" t="s">
        <v>16</v>
      </c>
      <c r="C1" s="12" t="s">
        <v>2</v>
      </c>
      <c r="D1" s="12" t="s">
        <v>11</v>
      </c>
      <c r="E1" s="12" t="s">
        <v>15</v>
      </c>
      <c r="F1" s="24" t="s">
        <v>25</v>
      </c>
    </row>
    <row r="2" spans="1:6" x14ac:dyDescent="0.2">
      <c r="A2" s="11" t="s">
        <v>7</v>
      </c>
      <c r="B2" s="5"/>
      <c r="C2" s="5"/>
      <c r="D2" s="5"/>
      <c r="E2" s="5"/>
      <c r="F2" s="5"/>
    </row>
    <row r="3" spans="1:6" x14ac:dyDescent="0.2">
      <c r="A3" s="7" t="s">
        <v>0</v>
      </c>
      <c r="B3" s="6">
        <v>350000</v>
      </c>
      <c r="C3" s="6">
        <f>B3/10*9/10</f>
        <v>31500</v>
      </c>
      <c r="D3" s="6"/>
      <c r="E3" s="6"/>
      <c r="F3" s="6"/>
    </row>
    <row r="4" spans="1:6" x14ac:dyDescent="0.2">
      <c r="A4" s="7" t="s">
        <v>1</v>
      </c>
      <c r="B4" s="9">
        <v>0.05</v>
      </c>
      <c r="C4" s="6">
        <f>B3*B4</f>
        <v>17500</v>
      </c>
      <c r="D4" s="6"/>
      <c r="E4" s="6"/>
      <c r="F4" s="6"/>
    </row>
    <row r="5" spans="1:6" x14ac:dyDescent="0.2">
      <c r="A5" s="7" t="s">
        <v>17</v>
      </c>
      <c r="B5" s="9">
        <v>0.01</v>
      </c>
      <c r="C5" s="6">
        <f>B3*B5</f>
        <v>3500</v>
      </c>
      <c r="D5" s="6"/>
      <c r="E5" s="6"/>
      <c r="F5" s="6"/>
    </row>
    <row r="6" spans="1:6" x14ac:dyDescent="0.2">
      <c r="A6" s="7" t="s">
        <v>3</v>
      </c>
      <c r="B6" s="9">
        <v>5.0000000000000001E-3</v>
      </c>
      <c r="C6" s="6">
        <f>B3*B6</f>
        <v>1750</v>
      </c>
      <c r="D6" s="6"/>
      <c r="E6" s="6"/>
      <c r="F6" s="6"/>
    </row>
    <row r="7" spans="1:6" x14ac:dyDescent="0.2">
      <c r="A7" s="7" t="s">
        <v>4</v>
      </c>
      <c r="B7" s="9">
        <v>0.1</v>
      </c>
      <c r="C7" s="6"/>
      <c r="D7" s="6"/>
      <c r="E7" s="6"/>
      <c r="F7" s="6"/>
    </row>
    <row r="8" spans="1:6" x14ac:dyDescent="0.2">
      <c r="A8" s="7" t="s">
        <v>5</v>
      </c>
      <c r="B8" s="9" t="s">
        <v>6</v>
      </c>
      <c r="C8" s="6"/>
      <c r="D8" s="6"/>
      <c r="E8" s="6"/>
      <c r="F8" s="6"/>
    </row>
    <row r="9" spans="1:6" x14ac:dyDescent="0.2">
      <c r="A9" s="8" t="s">
        <v>8</v>
      </c>
      <c r="B9" s="6"/>
      <c r="C9" s="6">
        <f>SUM(C3:C8)</f>
        <v>54250</v>
      </c>
      <c r="D9" s="6"/>
      <c r="E9" s="6">
        <f>C9/200</f>
        <v>271.25</v>
      </c>
      <c r="F9" s="6">
        <f>C9/300</f>
        <v>180.83333333333334</v>
      </c>
    </row>
    <row r="10" spans="1:6" x14ac:dyDescent="0.2">
      <c r="A10" s="7"/>
      <c r="B10" s="6"/>
      <c r="C10" s="6"/>
      <c r="D10" s="6"/>
      <c r="E10" s="6"/>
      <c r="F10" s="6"/>
    </row>
    <row r="11" spans="1:6" x14ac:dyDescent="0.2">
      <c r="A11" s="8" t="s">
        <v>9</v>
      </c>
      <c r="B11" s="6"/>
      <c r="C11" s="6"/>
      <c r="D11" s="7"/>
      <c r="E11" s="6"/>
      <c r="F11" s="6"/>
    </row>
    <row r="12" spans="1:6" x14ac:dyDescent="0.2">
      <c r="A12" s="7" t="s">
        <v>10</v>
      </c>
      <c r="B12" s="6"/>
      <c r="C12" s="6"/>
      <c r="D12" s="6">
        <v>42</v>
      </c>
      <c r="E12" s="6"/>
      <c r="F12" s="6"/>
    </row>
    <row r="13" spans="1:6" x14ac:dyDescent="0.2">
      <c r="A13" s="7" t="s">
        <v>12</v>
      </c>
      <c r="B13" s="6"/>
      <c r="C13" s="6"/>
      <c r="D13" s="6">
        <v>1</v>
      </c>
      <c r="E13" s="6"/>
      <c r="F13" s="6"/>
    </row>
    <row r="14" spans="1:6" x14ac:dyDescent="0.2">
      <c r="A14" s="7" t="s">
        <v>13</v>
      </c>
      <c r="B14" s="6"/>
      <c r="C14" s="6"/>
      <c r="D14" s="6">
        <v>7.8</v>
      </c>
      <c r="E14" s="6"/>
      <c r="F14" s="6"/>
    </row>
    <row r="15" spans="1:6" x14ac:dyDescent="0.2">
      <c r="A15" s="7"/>
      <c r="B15" s="7"/>
      <c r="C15" s="7"/>
      <c r="D15" s="7"/>
      <c r="E15" s="7"/>
      <c r="F15" s="7"/>
    </row>
    <row r="16" spans="1:6" x14ac:dyDescent="0.2">
      <c r="A16" s="8" t="s">
        <v>14</v>
      </c>
      <c r="B16" s="7"/>
      <c r="C16" s="7"/>
      <c r="D16" s="6">
        <f>SUM(D12:D15)</f>
        <v>50.8</v>
      </c>
      <c r="E16" s="7"/>
      <c r="F16" s="7"/>
    </row>
    <row r="17" spans="1:6" x14ac:dyDescent="0.2">
      <c r="A17" s="7"/>
      <c r="B17" s="7"/>
      <c r="C17" s="7"/>
      <c r="D17" s="7"/>
      <c r="E17" s="7"/>
      <c r="F17" s="7"/>
    </row>
    <row r="18" spans="1:6" ht="12.75" customHeight="1" x14ac:dyDescent="0.2">
      <c r="A18" s="108" t="s">
        <v>24</v>
      </c>
      <c r="B18" s="108"/>
      <c r="C18" s="108"/>
      <c r="D18" s="108"/>
      <c r="E18" s="22"/>
      <c r="F18" s="22"/>
    </row>
    <row r="19" spans="1:6" x14ac:dyDescent="0.2">
      <c r="A19" s="108"/>
      <c r="B19" s="108"/>
      <c r="C19" s="108"/>
      <c r="D19" s="108"/>
      <c r="E19" s="23">
        <f>E9+D16</f>
        <v>322.05</v>
      </c>
      <c r="F19" s="23">
        <f>F9+E16</f>
        <v>180.83333333333334</v>
      </c>
    </row>
  </sheetData>
  <mergeCells count="1">
    <mergeCell ref="A18:D19"/>
  </mergeCells>
  <pageMargins left="0.78740157499999996" right="0.78740157499999996" top="0.984251969" bottom="0.984251969" header="0.4921259845" footer="0.4921259845"/>
  <pageSetup paperSize="9"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2D96-529A-466A-9379-0C553A51B4CD}">
  <dimension ref="A1:E19"/>
  <sheetViews>
    <sheetView workbookViewId="0">
      <selection activeCell="D15" sqref="D15"/>
    </sheetView>
  </sheetViews>
  <sheetFormatPr baseColWidth="10" defaultRowHeight="12.75" x14ac:dyDescent="0.2"/>
  <cols>
    <col min="1" max="1" width="22.140625" customWidth="1"/>
    <col min="2" max="2" width="17.85546875" customWidth="1"/>
    <col min="3" max="3" width="15" customWidth="1"/>
    <col min="4" max="4" width="14.140625" customWidth="1"/>
    <col min="5" max="5" width="13.28515625" customWidth="1"/>
  </cols>
  <sheetData>
    <row r="1" spans="1:5" ht="84.75" customHeight="1" x14ac:dyDescent="0.2">
      <c r="A1" s="5"/>
      <c r="B1" s="12" t="s">
        <v>16</v>
      </c>
      <c r="C1" s="12" t="s">
        <v>2</v>
      </c>
      <c r="D1" s="12" t="s">
        <v>11</v>
      </c>
      <c r="E1" s="12" t="s">
        <v>15</v>
      </c>
    </row>
    <row r="2" spans="1:5" x14ac:dyDescent="0.2">
      <c r="A2" s="11" t="s">
        <v>7</v>
      </c>
      <c r="B2" s="5"/>
      <c r="C2" s="5"/>
      <c r="D2" s="5"/>
      <c r="E2" s="5"/>
    </row>
    <row r="3" spans="1:5" x14ac:dyDescent="0.2">
      <c r="A3" s="7" t="s">
        <v>0</v>
      </c>
      <c r="B3" s="6">
        <v>180000</v>
      </c>
      <c r="C3" s="6">
        <f>B3/10*9/10</f>
        <v>16200</v>
      </c>
      <c r="D3" s="6"/>
      <c r="E3" s="6"/>
    </row>
    <row r="4" spans="1:5" x14ac:dyDescent="0.2">
      <c r="A4" s="7" t="s">
        <v>1</v>
      </c>
      <c r="B4" s="9">
        <v>0.05</v>
      </c>
      <c r="C4" s="6">
        <f>B3*B4</f>
        <v>9000</v>
      </c>
      <c r="D4" s="6"/>
      <c r="E4" s="6"/>
    </row>
    <row r="5" spans="1:5" x14ac:dyDescent="0.2">
      <c r="A5" s="7" t="s">
        <v>17</v>
      </c>
      <c r="B5" s="9">
        <v>0.01</v>
      </c>
      <c r="C5" s="6">
        <f>B3*B5</f>
        <v>1800</v>
      </c>
      <c r="D5" s="6"/>
      <c r="E5" s="6"/>
    </row>
    <row r="6" spans="1:5" x14ac:dyDescent="0.2">
      <c r="A6" s="7" t="s">
        <v>3</v>
      </c>
      <c r="B6" s="9">
        <v>5.0000000000000001E-3</v>
      </c>
      <c r="C6" s="6">
        <f>B3*B6</f>
        <v>900</v>
      </c>
      <c r="D6" s="6"/>
      <c r="E6" s="6"/>
    </row>
    <row r="7" spans="1:5" x14ac:dyDescent="0.2">
      <c r="A7" s="7" t="s">
        <v>4</v>
      </c>
      <c r="B7" s="9">
        <v>0.1</v>
      </c>
      <c r="C7" s="6"/>
      <c r="D7" s="6"/>
      <c r="E7" s="6"/>
    </row>
    <row r="8" spans="1:5" x14ac:dyDescent="0.2">
      <c r="A8" s="7" t="s">
        <v>5</v>
      </c>
      <c r="B8" s="9" t="s">
        <v>6</v>
      </c>
      <c r="C8" s="6"/>
      <c r="D8" s="6"/>
      <c r="E8" s="6"/>
    </row>
    <row r="9" spans="1:5" x14ac:dyDescent="0.2">
      <c r="A9" s="8" t="s">
        <v>8</v>
      </c>
      <c r="B9" s="6"/>
      <c r="C9" s="6">
        <f>SUM(C3:C8)</f>
        <v>27900</v>
      </c>
      <c r="D9" s="6"/>
      <c r="E9" s="6">
        <f>C9/200</f>
        <v>139.5</v>
      </c>
    </row>
    <row r="10" spans="1:5" x14ac:dyDescent="0.2">
      <c r="A10" s="7"/>
      <c r="B10" s="6"/>
      <c r="C10" s="6"/>
      <c r="D10" s="6"/>
      <c r="E10" s="6"/>
    </row>
    <row r="11" spans="1:5" x14ac:dyDescent="0.2">
      <c r="A11" s="8" t="s">
        <v>9</v>
      </c>
      <c r="B11" s="6"/>
      <c r="C11" s="6"/>
      <c r="D11" s="7"/>
      <c r="E11" s="6"/>
    </row>
    <row r="12" spans="1:5" x14ac:dyDescent="0.2">
      <c r="A12" s="7" t="s">
        <v>10</v>
      </c>
      <c r="B12" s="6"/>
      <c r="C12" s="6"/>
      <c r="D12" s="6">
        <v>0</v>
      </c>
      <c r="E12" s="6"/>
    </row>
    <row r="13" spans="1:5" x14ac:dyDescent="0.2">
      <c r="A13" s="7" t="s">
        <v>12</v>
      </c>
      <c r="B13" s="6"/>
      <c r="C13" s="6"/>
      <c r="D13" s="6">
        <v>1</v>
      </c>
      <c r="E13" s="6"/>
    </row>
    <row r="14" spans="1:5" x14ac:dyDescent="0.2">
      <c r="A14" s="7" t="s">
        <v>13</v>
      </c>
      <c r="B14" s="6"/>
      <c r="C14" s="6"/>
      <c r="D14" s="6">
        <v>10.5</v>
      </c>
      <c r="E14" s="6"/>
    </row>
    <row r="15" spans="1:5" x14ac:dyDescent="0.2">
      <c r="A15" s="7"/>
      <c r="B15" s="7"/>
      <c r="C15" s="7"/>
      <c r="D15" s="7"/>
      <c r="E15" s="7"/>
    </row>
    <row r="16" spans="1:5" x14ac:dyDescent="0.2">
      <c r="A16" s="8" t="s">
        <v>14</v>
      </c>
      <c r="B16" s="7"/>
      <c r="C16" s="7"/>
      <c r="D16" s="6">
        <f>SUM(D12:D15)</f>
        <v>11.5</v>
      </c>
      <c r="E16" s="7"/>
    </row>
    <row r="17" spans="1:5" x14ac:dyDescent="0.2">
      <c r="A17" s="7"/>
      <c r="B17" s="7"/>
      <c r="C17" s="7"/>
      <c r="D17" s="7"/>
      <c r="E17" s="7"/>
    </row>
    <row r="18" spans="1:5" ht="12.75" customHeight="1" x14ac:dyDescent="0.2">
      <c r="A18" s="108" t="s">
        <v>24</v>
      </c>
      <c r="B18" s="108"/>
      <c r="C18" s="108"/>
      <c r="D18" s="108"/>
      <c r="E18" s="22"/>
    </row>
    <row r="19" spans="1:5" x14ac:dyDescent="0.2">
      <c r="A19" s="108"/>
      <c r="B19" s="108"/>
      <c r="C19" s="108"/>
      <c r="D19" s="108"/>
      <c r="E19" s="23">
        <f>E9+D16</f>
        <v>151</v>
      </c>
    </row>
  </sheetData>
  <mergeCells count="1">
    <mergeCell ref="A18:D19"/>
  </mergeCells>
  <pageMargins left="0.78740157499999996" right="0.78740157499999996" top="0.984251969" bottom="0.984251969" header="0.4921259845" footer="0.4921259845"/>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Kosten der Verfahren</vt:lpstr>
      <vt:lpstr>Verfahren 1</vt:lpstr>
      <vt:lpstr>Verfahren 2</vt:lpstr>
      <vt:lpstr>Verfahren 3</vt:lpstr>
      <vt:lpstr>Verfahren 4</vt:lpstr>
      <vt:lpstr>Kosten Schlepper</vt:lpstr>
      <vt:lpstr>Kosten Akkuschere</vt:lpstr>
      <vt:lpstr>Kosten Rigolpflug Tiefengrubber</vt:lpstr>
      <vt:lpstr>Kosten Bodenpflegegerät</vt:lpstr>
      <vt:lpstr>Kosten Rodezange</vt:lpstr>
      <vt:lpstr>Kosten 3 Seitenkipper</vt:lpstr>
      <vt:lpstr>Kosten Drahthaspel</vt:lpstr>
      <vt:lpstr>Kosten Lohnunternehmer</vt:lpstr>
      <vt:lpstr>Kosten gezogen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Excelblat Kostenberechnung Pflanzenschutz</dc:title>
  <dc:creator>Tim</dc:creator>
  <cp:lastModifiedBy>Tim Ochssner</cp:lastModifiedBy>
  <cp:lastPrinted>2008-03-08T12:54:57Z</cp:lastPrinted>
  <dcterms:created xsi:type="dcterms:W3CDTF">2007-01-28T10:41:19Z</dcterms:created>
  <dcterms:modified xsi:type="dcterms:W3CDTF">2025-10-14T11:43:29Z</dcterms:modified>
</cp:coreProperties>
</file>