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ktuell\Arbeit\Aktuelle Artikel\2025\20250106 DWM Kostenserie Kosten des Ausbesserns von Weinbergen\"/>
    </mc:Choice>
  </mc:AlternateContent>
  <xr:revisionPtr revIDLastSave="0" documentId="13_ncr:1_{F5FB7312-197E-4151-A35C-D44CA7F3D292}" xr6:coauthVersionLast="47" xr6:coauthVersionMax="47" xr10:uidLastSave="{00000000-0000-0000-0000-000000000000}"/>
  <bookViews>
    <workbookView xWindow="-120" yWindow="600" windowWidth="29040" windowHeight="15000" xr2:uid="{EEFB71D5-0433-4E38-8A3C-E0DBA3A2AD66}"/>
  </bookViews>
  <sheets>
    <sheet name="Besipielberechnung" sheetId="12" r:id="rId1"/>
    <sheet name="Anker" sheetId="6" r:id="rId2"/>
    <sheet name="Endpfahl" sheetId="8" r:id="rId3"/>
    <sheet name="Reihenpfahl" sheetId="9" r:id="rId4"/>
    <sheet name="Rebstock Röhre" sheetId="10" r:id="rId5"/>
    <sheet name="Rebstock Hochstamm " sheetId="11" r:id="rId6"/>
    <sheet name="Maschinenkosten" sheetId="13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2" l="1"/>
  <c r="C6" i="12"/>
  <c r="C5" i="12"/>
  <c r="C4" i="12"/>
  <c r="B15" i="12"/>
  <c r="D11" i="12" s="1"/>
  <c r="B16" i="12"/>
  <c r="D12" i="12" s="1"/>
  <c r="B14" i="12"/>
  <c r="D10" i="12" s="1"/>
  <c r="D23" i="13"/>
  <c r="C21" i="13"/>
  <c r="C7" i="13"/>
  <c r="C6" i="13"/>
  <c r="C5" i="13"/>
  <c r="C4" i="13"/>
  <c r="C3" i="13"/>
  <c r="C9" i="13" s="1"/>
  <c r="E9" i="13" s="1"/>
  <c r="E26" i="13" s="1"/>
  <c r="D17" i="12" l="1"/>
  <c r="D7" i="12" l="1"/>
  <c r="A15" i="12"/>
  <c r="A16" i="12"/>
  <c r="A14" i="12"/>
  <c r="D6" i="12"/>
  <c r="D5" i="12"/>
  <c r="D4" i="12"/>
  <c r="C20" i="11"/>
  <c r="B20" i="11"/>
  <c r="C19" i="11"/>
  <c r="B19" i="11"/>
  <c r="A19" i="11"/>
  <c r="C18" i="11"/>
  <c r="B18" i="11"/>
  <c r="A18" i="11"/>
  <c r="D14" i="11"/>
  <c r="C20" i="10"/>
  <c r="C21" i="10"/>
  <c r="C19" i="10"/>
  <c r="D15" i="10"/>
  <c r="A19" i="10"/>
  <c r="B19" i="10"/>
  <c r="A20" i="10"/>
  <c r="B20" i="10"/>
  <c r="B21" i="10"/>
  <c r="D8" i="9"/>
  <c r="B14" i="9"/>
  <c r="C14" i="9" s="1"/>
  <c r="B13" i="9"/>
  <c r="C13" i="9" s="1"/>
  <c r="A13" i="9"/>
  <c r="B12" i="9"/>
  <c r="C12" i="9" s="1"/>
  <c r="A12" i="9"/>
  <c r="C14" i="6"/>
  <c r="C15" i="6"/>
  <c r="C13" i="6"/>
  <c r="C13" i="8"/>
  <c r="C11" i="8"/>
  <c r="D7" i="8"/>
  <c r="B13" i="8"/>
  <c r="B12" i="8"/>
  <c r="C12" i="8" s="1"/>
  <c r="A12" i="8"/>
  <c r="B11" i="8"/>
  <c r="A11" i="8"/>
  <c r="B15" i="6"/>
  <c r="A14" i="6"/>
  <c r="A13" i="6"/>
  <c r="B14" i="6"/>
  <c r="B13" i="6"/>
  <c r="D18" i="12" l="1"/>
  <c r="C21" i="11"/>
  <c r="C14" i="8"/>
  <c r="C15" i="9"/>
  <c r="C22" i="10"/>
  <c r="D9" i="6" l="1"/>
  <c r="C16" i="6" s="1"/>
</calcChain>
</file>

<file path=xl/sharedStrings.xml><?xml version="1.0" encoding="utf-8"?>
<sst xmlns="http://schemas.openxmlformats.org/spreadsheetml/2006/main" count="181" uniqueCount="103">
  <si>
    <t>Kosten</t>
  </si>
  <si>
    <t>Pfropfreben</t>
  </si>
  <si>
    <t>Bindematerial</t>
  </si>
  <si>
    <t>Entfernen Altstock</t>
  </si>
  <si>
    <t>Beschaffen Reben</t>
  </si>
  <si>
    <t>Reben zuschneiden</t>
  </si>
  <si>
    <t>Pflanzloch erstellen</t>
  </si>
  <si>
    <t>Reben setzen</t>
  </si>
  <si>
    <t xml:space="preserve">Pflanzpfahl stellen </t>
  </si>
  <si>
    <t>Wege- und Rüstzeit</t>
  </si>
  <si>
    <t>Pflanzpfahl</t>
  </si>
  <si>
    <t>Pflanzröhre</t>
  </si>
  <si>
    <t>Maschinenkosten/Fahrzeug</t>
  </si>
  <si>
    <t>Summe Arbeitszeit pro Stock</t>
  </si>
  <si>
    <t>Bemerkungen</t>
  </si>
  <si>
    <t>Crapal Pflanzpfahl 1,50 m</t>
  </si>
  <si>
    <t>Tubex 60 cm</t>
  </si>
  <si>
    <t>Summe Kosten pro Stock</t>
  </si>
  <si>
    <t>Benötigte Zeit in Minuten</t>
  </si>
  <si>
    <t>Pflege 2. und 3, Jahr</t>
  </si>
  <si>
    <t>Hochstammrebe</t>
  </si>
  <si>
    <t>Anbinden Hochstamm</t>
  </si>
  <si>
    <t>Anker</t>
  </si>
  <si>
    <t>Pfahlanker 1000/150/14</t>
  </si>
  <si>
    <t>Enddraht</t>
  </si>
  <si>
    <t>Crapal 2,2</t>
  </si>
  <si>
    <t>Entfernen Anker</t>
  </si>
  <si>
    <t>Pfahlanker</t>
  </si>
  <si>
    <t>Neuen Anker eindrehen</t>
  </si>
  <si>
    <t>Abspanndrähte anbringen</t>
  </si>
  <si>
    <t>Summe Arbeitszeit pro Anker</t>
  </si>
  <si>
    <t>Summe Kosten pro Anker</t>
  </si>
  <si>
    <t>Endpfahl</t>
  </si>
  <si>
    <t>Eisenpfahl 2,75 m, 2,15mm Stärke</t>
  </si>
  <si>
    <t>Entfernen Pfahl</t>
  </si>
  <si>
    <t>inclusive Entsorgung</t>
  </si>
  <si>
    <t>Neuen Pfahl setzen</t>
  </si>
  <si>
    <t>Drähte anbringen</t>
  </si>
  <si>
    <t>Summe Arbeitszeit pro Endpfahl</t>
  </si>
  <si>
    <t>Reihenpfahl</t>
  </si>
  <si>
    <t>Eisenpfahl 250 m, 1,5mm Stärke</t>
  </si>
  <si>
    <t>Summe Arbeitszeit pro Pfahl</t>
  </si>
  <si>
    <t>Pflanzröhre stellen</t>
  </si>
  <si>
    <t>Aufwand und Kosten für das Ersetzen einer Verankerung</t>
  </si>
  <si>
    <t>Annahmen für Berechnungsgrundlage</t>
  </si>
  <si>
    <t>Kosten pro Hektar</t>
  </si>
  <si>
    <t>Arbeitskosten Fachkraft</t>
  </si>
  <si>
    <t>Arbeitsstunde Aushilfskraft</t>
  </si>
  <si>
    <t>Durchschnittliche Kosten der Arbeitsstunde:</t>
  </si>
  <si>
    <t>Summe der Kosten</t>
  </si>
  <si>
    <t>Vorgaben für die Berechnung</t>
  </si>
  <si>
    <t>davon Fachkraft</t>
  </si>
  <si>
    <t>davon Aushilfskraft</t>
  </si>
  <si>
    <t>Maschinenzeit</t>
  </si>
  <si>
    <t>Aufwand und Kosten für das Ersetzen eines Endpfahles</t>
  </si>
  <si>
    <t>Eigene Preise und Zeiten eingeben</t>
  </si>
  <si>
    <t>Summe Kosten pro Endpfahl</t>
  </si>
  <si>
    <t>Vorgaben Arbeitskosten</t>
  </si>
  <si>
    <t>Aufwand und Kosten für das Ersetzen eines Reihenpfahls</t>
  </si>
  <si>
    <t>Summe Kosten pro Reihenpfahl</t>
  </si>
  <si>
    <t>Aufwand und Kosten für das Ersetzen eines Rebstockes mit einer Hochstammrebe</t>
  </si>
  <si>
    <t>Beschaffen Pfahl</t>
  </si>
  <si>
    <t>Beschaffen Anker</t>
  </si>
  <si>
    <t>Aufwand und Kosten für das Ersetzen eines Rebstockes mit einer Schutzröhre</t>
  </si>
  <si>
    <t xml:space="preserve">Systemberechnung für das Ausbessern der Pfahlanlage:                </t>
  </si>
  <si>
    <r>
      <t>Standardspalieranlage                                         Berechnungsbeispiel für einen Hektar</t>
    </r>
    <r>
      <rPr>
        <sz val="8"/>
        <rFont val="Arial"/>
        <family val="2"/>
      </rPr>
      <t xml:space="preserve"> (Standraum 2,00 m *1,20 m)</t>
    </r>
  </si>
  <si>
    <t>Annahmen für eine 25 jährige Anlage</t>
  </si>
  <si>
    <t>Anzahl</t>
  </si>
  <si>
    <t>Ankerreparatur</t>
  </si>
  <si>
    <t>Pfahlreparatur</t>
  </si>
  <si>
    <t>Endpfahlraperatur</t>
  </si>
  <si>
    <t>Nebenprodukte</t>
  </si>
  <si>
    <t>Arbeitszeit Fachkraft</t>
  </si>
  <si>
    <t>Arbeitszeit Aushilfskraft</t>
  </si>
  <si>
    <t>Arbeitszeit Fuhrpark</t>
  </si>
  <si>
    <t>Arbeitskosten Fukrpark</t>
  </si>
  <si>
    <t>Berechnung</t>
  </si>
  <si>
    <t>Kosten pro Jahr</t>
  </si>
  <si>
    <t>Kosten pro Stunde</t>
  </si>
  <si>
    <t>Kosten bei 500 Arbeitsstunden pro Jahr</t>
  </si>
  <si>
    <t>Fixe Kosten</t>
  </si>
  <si>
    <t>Anschaffungswert</t>
  </si>
  <si>
    <t>Restwert</t>
  </si>
  <si>
    <t>Zinssatz</t>
  </si>
  <si>
    <t>Unterbringung</t>
  </si>
  <si>
    <t>Versicherung 0,5</t>
  </si>
  <si>
    <t>Nutzungsdauer in Jahren</t>
  </si>
  <si>
    <t>Summe Fixe Kosten</t>
  </si>
  <si>
    <t>Variable Kosten</t>
  </si>
  <si>
    <t>Treibstoff</t>
  </si>
  <si>
    <t>Öl</t>
  </si>
  <si>
    <t>Reparatur</t>
  </si>
  <si>
    <t>Einsatzbedfingungen</t>
  </si>
  <si>
    <t>Arbeitsstunden pro Jahr</t>
  </si>
  <si>
    <t>oder</t>
  </si>
  <si>
    <t>Arbeitsstunden pro Hektar</t>
  </si>
  <si>
    <t>Einsatzfläche</t>
  </si>
  <si>
    <t xml:space="preserve"> --&gt; Arbeitsstunden pro Jahr</t>
  </si>
  <si>
    <t>Summe Variable Kosten pro Stunde</t>
  </si>
  <si>
    <t>Arbeitskosten des Schleppers pro Stunde ohne Fahrer =                                       Fixkosten pro Stunde zuzüglich Variabler Kosten pro Stunde:</t>
  </si>
  <si>
    <r>
      <t xml:space="preserve">Bitte nur Arbeitsstunden pro Jahr </t>
    </r>
    <r>
      <rPr>
        <sz val="8"/>
        <color rgb="FFFF0000"/>
        <rFont val="Arial"/>
        <family val="2"/>
      </rPr>
      <t>oder</t>
    </r>
    <r>
      <rPr>
        <sz val="8"/>
        <rFont val="Arial"/>
        <family val="2"/>
      </rPr>
      <t xml:space="preserve"> Arbeitsstunden pro Hektar und Fläche eingeben!</t>
    </r>
  </si>
  <si>
    <t>Arbeitszeit (Stunden pro ha)</t>
  </si>
  <si>
    <t>Einzelpreis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</si>
</sst>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0"/>
      <name val="Arial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8"/>
      <color indexed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0"/>
      <color rgb="FFBFBFBF"/>
      <name val="Arial"/>
      <family val="2"/>
    </font>
    <font>
      <sz val="8"/>
      <color rgb="FFFF0000"/>
      <name val="Arial"/>
      <family val="2"/>
    </font>
    <font>
      <b/>
      <sz val="12"/>
      <color theme="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 applyAlignment="1">
      <alignment wrapText="1"/>
    </xf>
    <xf numFmtId="164" fontId="0" fillId="0" borderId="1" xfId="0" applyNumberFormat="1" applyBorder="1" applyAlignment="1">
      <alignment wrapText="1"/>
    </xf>
    <xf numFmtId="164" fontId="0" fillId="2" borderId="1" xfId="0" applyNumberForma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164" fontId="1" fillId="3" borderId="1" xfId="0" applyNumberFormat="1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0" fontId="1" fillId="5" borderId="1" xfId="0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0" fontId="3" fillId="6" borderId="3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7" borderId="1" xfId="0" applyFill="1" applyBorder="1" applyAlignment="1">
      <alignment wrapText="1"/>
    </xf>
    <xf numFmtId="164" fontId="0" fillId="0" borderId="1" xfId="0" applyNumberFormat="1" applyBorder="1" applyAlignment="1">
      <alignment horizontal="center"/>
    </xf>
    <xf numFmtId="164" fontId="0" fillId="8" borderId="1" xfId="0" applyNumberFormat="1" applyFill="1" applyBorder="1" applyAlignment="1" applyProtection="1">
      <alignment horizontal="center"/>
      <protection locked="0"/>
    </xf>
    <xf numFmtId="164" fontId="0" fillId="0" borderId="0" xfId="0" applyNumberFormat="1"/>
    <xf numFmtId="0" fontId="5" fillId="0" borderId="1" xfId="0" applyFont="1" applyBorder="1"/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0" fontId="6" fillId="0" borderId="1" xfId="0" applyFont="1" applyBorder="1"/>
    <xf numFmtId="164" fontId="6" fillId="0" borderId="1" xfId="0" applyNumberFormat="1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9" borderId="1" xfId="0" applyFill="1" applyBorder="1"/>
    <xf numFmtId="0" fontId="0" fillId="10" borderId="1" xfId="0" applyFill="1" applyBorder="1" applyAlignment="1">
      <alignment wrapText="1"/>
    </xf>
    <xf numFmtId="164" fontId="0" fillId="11" borderId="1" xfId="0" applyNumberFormat="1" applyFill="1" applyBorder="1" applyAlignment="1" applyProtection="1">
      <alignment horizontal="center"/>
      <protection locked="0"/>
    </xf>
    <xf numFmtId="0" fontId="0" fillId="11" borderId="1" xfId="0" applyFill="1" applyBorder="1" applyAlignment="1">
      <alignment wrapText="1"/>
    </xf>
    <xf numFmtId="0" fontId="1" fillId="10" borderId="1" xfId="0" applyFont="1" applyFill="1" applyBorder="1" applyAlignment="1">
      <alignment wrapText="1"/>
    </xf>
    <xf numFmtId="0" fontId="0" fillId="10" borderId="0" xfId="0" applyFill="1"/>
    <xf numFmtId="164" fontId="0" fillId="10" borderId="1" xfId="0" applyNumberFormat="1" applyFill="1" applyBorder="1" applyAlignment="1">
      <alignment wrapText="1"/>
    </xf>
    <xf numFmtId="164" fontId="0" fillId="10" borderId="1" xfId="0" applyNumberFormat="1" applyFill="1" applyBorder="1" applyAlignment="1">
      <alignment horizontal="center"/>
    </xf>
    <xf numFmtId="0" fontId="0" fillId="10" borderId="1" xfId="0" applyNumberFormat="1" applyFill="1" applyBorder="1" applyAlignment="1">
      <alignment horizontal="center"/>
    </xf>
    <xf numFmtId="0" fontId="5" fillId="0" borderId="1" xfId="0" applyFont="1" applyBorder="1" applyAlignment="1">
      <alignment wrapText="1"/>
    </xf>
    <xf numFmtId="0" fontId="5" fillId="10" borderId="1" xfId="0" applyNumberFormat="1" applyFont="1" applyFill="1" applyBorder="1" applyAlignment="1">
      <alignment horizontal="center"/>
    </xf>
    <xf numFmtId="0" fontId="0" fillId="13" borderId="1" xfId="0" applyFill="1" applyBorder="1" applyAlignment="1">
      <alignment horizontal="center" wrapText="1"/>
    </xf>
    <xf numFmtId="0" fontId="5" fillId="9" borderId="1" xfId="0" applyFont="1" applyFill="1" applyBorder="1"/>
    <xf numFmtId="0" fontId="4" fillId="0" borderId="1" xfId="0" applyFont="1" applyBorder="1"/>
    <xf numFmtId="164" fontId="7" fillId="0" borderId="1" xfId="0" applyNumberFormat="1" applyFont="1" applyBorder="1"/>
    <xf numFmtId="0" fontId="5" fillId="14" borderId="1" xfId="0" applyFont="1" applyFill="1" applyBorder="1" applyAlignment="1">
      <alignment vertical="center" wrapText="1"/>
    </xf>
    <xf numFmtId="164" fontId="5" fillId="15" borderId="1" xfId="0" applyNumberFormat="1" applyFont="1" applyFill="1" applyBorder="1"/>
    <xf numFmtId="164" fontId="5" fillId="0" borderId="1" xfId="0" applyNumberFormat="1" applyFont="1" applyBorder="1"/>
    <xf numFmtId="10" fontId="5" fillId="16" borderId="1" xfId="0" applyNumberFormat="1" applyFont="1" applyFill="1" applyBorder="1"/>
    <xf numFmtId="164" fontId="8" fillId="0" borderId="1" xfId="0" applyNumberFormat="1" applyFont="1" applyBorder="1"/>
    <xf numFmtId="10" fontId="5" fillId="0" borderId="1" xfId="0" applyNumberFormat="1" applyFont="1" applyBorder="1"/>
    <xf numFmtId="0" fontId="5" fillId="15" borderId="1" xfId="0" applyFont="1" applyFill="1" applyBorder="1" applyProtection="1">
      <protection locked="0"/>
    </xf>
    <xf numFmtId="0" fontId="5" fillId="0" borderId="1" xfId="0" applyFont="1" applyBorder="1" applyAlignment="1">
      <alignment horizontal="center" wrapText="1"/>
    </xf>
    <xf numFmtId="0" fontId="5" fillId="13" borderId="1" xfId="0" applyFont="1" applyFill="1" applyBorder="1" applyAlignment="1">
      <alignment horizontal="center" wrapText="1"/>
    </xf>
    <xf numFmtId="164" fontId="0" fillId="12" borderId="1" xfId="0" applyNumberFormat="1" applyFill="1" applyBorder="1" applyAlignment="1">
      <alignment horizontal="center"/>
    </xf>
    <xf numFmtId="164" fontId="0" fillId="11" borderId="1" xfId="0" applyNumberFormat="1" applyFill="1" applyBorder="1" applyAlignment="1">
      <alignment horizontal="center" wrapText="1"/>
    </xf>
    <xf numFmtId="0" fontId="0" fillId="11" borderId="1" xfId="0" applyNumberFormat="1" applyFill="1" applyBorder="1" applyAlignment="1">
      <alignment horizontal="center"/>
    </xf>
    <xf numFmtId="164" fontId="5" fillId="10" borderId="1" xfId="0" applyNumberFormat="1" applyFont="1" applyFill="1" applyBorder="1" applyAlignment="1">
      <alignment horizontal="center"/>
    </xf>
    <xf numFmtId="164" fontId="10" fillId="17" borderId="1" xfId="0" applyNumberFormat="1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0</xdr:col>
      <xdr:colOff>1343025</xdr:colOff>
      <xdr:row>0</xdr:row>
      <xdr:rowOff>1762125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6AD660F9-36DE-4D28-B20D-5BBBD9083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39" r="26239"/>
        <a:stretch/>
      </xdr:blipFill>
      <xdr:spPr bwMode="auto">
        <a:xfrm>
          <a:off x="47625" y="47625"/>
          <a:ext cx="1295400" cy="1714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70AC1-8525-414C-B3BF-BB0786BAB6C8}">
  <dimension ref="A1:D25"/>
  <sheetViews>
    <sheetView tabSelected="1" workbookViewId="0">
      <selection activeCell="D25" sqref="A1:D25"/>
    </sheetView>
  </sheetViews>
  <sheetFormatPr baseColWidth="10" defaultRowHeight="12.75" x14ac:dyDescent="0.2"/>
  <cols>
    <col min="1" max="1" width="55.7109375" customWidth="1"/>
    <col min="2" max="3" width="33.28515625" style="25" customWidth="1"/>
    <col min="4" max="4" width="31.42578125" style="25" customWidth="1"/>
  </cols>
  <sheetData>
    <row r="1" spans="1:4" ht="38.25" customHeight="1" x14ac:dyDescent="0.35">
      <c r="A1" s="12" t="s">
        <v>64</v>
      </c>
      <c r="B1" s="13"/>
      <c r="C1" s="13"/>
      <c r="D1" s="13"/>
    </row>
    <row r="2" spans="1:4" ht="38.25" customHeight="1" x14ac:dyDescent="0.2">
      <c r="A2" s="14" t="s">
        <v>65</v>
      </c>
      <c r="B2" s="15" t="s">
        <v>44</v>
      </c>
      <c r="C2" s="15"/>
      <c r="D2" s="15" t="s">
        <v>45</v>
      </c>
    </row>
    <row r="3" spans="1:4" ht="23.25" customHeight="1" x14ac:dyDescent="0.2">
      <c r="A3" s="16" t="s">
        <v>66</v>
      </c>
      <c r="B3" s="38" t="s">
        <v>67</v>
      </c>
      <c r="C3" s="50" t="s">
        <v>102</v>
      </c>
      <c r="D3" s="15"/>
    </row>
    <row r="4" spans="1:4" x14ac:dyDescent="0.2">
      <c r="A4" s="36" t="s">
        <v>68</v>
      </c>
      <c r="B4" s="35">
        <v>2</v>
      </c>
      <c r="C4" s="34">
        <f>Anker!C2</f>
        <v>4.5</v>
      </c>
      <c r="D4" s="17">
        <f>Anker!C2*B4</f>
        <v>9</v>
      </c>
    </row>
    <row r="5" spans="1:4" x14ac:dyDescent="0.2">
      <c r="A5" s="20" t="s">
        <v>69</v>
      </c>
      <c r="B5" s="35">
        <v>10</v>
      </c>
      <c r="C5" s="34">
        <f>Reihenpfahl!C2</f>
        <v>10</v>
      </c>
      <c r="D5" s="17">
        <f>Reihenpfahl!C2*Besipielberechnung!B5</f>
        <v>100</v>
      </c>
    </row>
    <row r="6" spans="1:4" x14ac:dyDescent="0.2">
      <c r="A6" s="20" t="s">
        <v>70</v>
      </c>
      <c r="B6" s="35">
        <v>2</v>
      </c>
      <c r="C6" s="34">
        <f>Endpfahl!C2</f>
        <v>17</v>
      </c>
      <c r="D6" s="17">
        <f>Endpfahl!C2*Besipielberechnung!B6</f>
        <v>34</v>
      </c>
    </row>
    <row r="7" spans="1:4" x14ac:dyDescent="0.2">
      <c r="A7" s="20" t="s">
        <v>71</v>
      </c>
      <c r="B7" s="37">
        <v>2</v>
      </c>
      <c r="C7" s="54">
        <f>Anker!C3</f>
        <v>0.5</v>
      </c>
      <c r="D7" s="17">
        <f>Anker!C3*Besipielberechnung!B7</f>
        <v>1</v>
      </c>
    </row>
    <row r="8" spans="1:4" ht="26.25" customHeight="1" x14ac:dyDescent="0.2">
      <c r="A8" s="20"/>
      <c r="B8" s="50" t="s">
        <v>101</v>
      </c>
      <c r="C8" s="50"/>
      <c r="D8" s="17"/>
    </row>
    <row r="9" spans="1:4" x14ac:dyDescent="0.2">
      <c r="A9" s="20"/>
      <c r="B9" s="53"/>
      <c r="C9" s="53"/>
      <c r="D9" s="17"/>
    </row>
    <row r="10" spans="1:4" x14ac:dyDescent="0.2">
      <c r="A10" s="20" t="s">
        <v>72</v>
      </c>
      <c r="B10" s="35">
        <v>1.5</v>
      </c>
      <c r="C10" s="53"/>
      <c r="D10" s="51">
        <f>B14*B10</f>
        <v>37.5</v>
      </c>
    </row>
    <row r="11" spans="1:4" x14ac:dyDescent="0.2">
      <c r="A11" s="20" t="s">
        <v>73</v>
      </c>
      <c r="B11" s="35">
        <v>1.5</v>
      </c>
      <c r="C11" s="53"/>
      <c r="D11" s="51">
        <f t="shared" ref="D11:D12" si="0">B15*B11</f>
        <v>21.315000000000001</v>
      </c>
    </row>
    <row r="12" spans="1:4" x14ac:dyDescent="0.2">
      <c r="A12" s="20" t="s">
        <v>74</v>
      </c>
      <c r="B12" s="35">
        <v>1.5</v>
      </c>
      <c r="C12" s="53"/>
      <c r="D12" s="51">
        <f t="shared" si="0"/>
        <v>30</v>
      </c>
    </row>
    <row r="13" spans="1:4" x14ac:dyDescent="0.2">
      <c r="A13" s="20"/>
      <c r="B13" s="53"/>
      <c r="C13" s="53"/>
      <c r="D13" s="17"/>
    </row>
    <row r="14" spans="1:4" x14ac:dyDescent="0.2">
      <c r="A14" s="27" t="str">
        <f>A23</f>
        <v>Arbeitskosten Fachkraft</v>
      </c>
      <c r="B14" s="29">
        <f>B23</f>
        <v>25</v>
      </c>
      <c r="C14" s="29"/>
      <c r="D14" s="52"/>
    </row>
    <row r="15" spans="1:4" x14ac:dyDescent="0.2">
      <c r="A15" s="27" t="str">
        <f t="shared" ref="A15:B16" si="1">A24</f>
        <v>Arbeitsstunde Aushilfskraft</v>
      </c>
      <c r="B15" s="29">
        <f t="shared" si="1"/>
        <v>14.21</v>
      </c>
      <c r="C15" s="29"/>
      <c r="D15" s="52"/>
    </row>
    <row r="16" spans="1:4" x14ac:dyDescent="0.2">
      <c r="A16" s="27" t="str">
        <f t="shared" si="1"/>
        <v>Arbeitskosten Fukrpark</v>
      </c>
      <c r="B16" s="29">
        <f t="shared" si="1"/>
        <v>20</v>
      </c>
      <c r="C16" s="29"/>
      <c r="D16" s="52"/>
    </row>
    <row r="17" spans="1:4" x14ac:dyDescent="0.2">
      <c r="A17" s="21" t="s">
        <v>48</v>
      </c>
      <c r="B17" s="22"/>
      <c r="C17" s="22"/>
      <c r="D17" s="22">
        <f>(D10+D11+D12)/(B10+B11+B12)</f>
        <v>19.736666666666665</v>
      </c>
    </row>
    <row r="18" spans="1:4" ht="15.75" x14ac:dyDescent="0.25">
      <c r="A18" s="23" t="s">
        <v>49</v>
      </c>
      <c r="B18" s="22"/>
      <c r="C18" s="22"/>
      <c r="D18" s="55">
        <f>D4+D5+D6+D7+D10+D11+D12</f>
        <v>232.815</v>
      </c>
    </row>
    <row r="21" spans="1:4" x14ac:dyDescent="0.2">
      <c r="A21" t="s">
        <v>50</v>
      </c>
    </row>
    <row r="23" spans="1:4" x14ac:dyDescent="0.2">
      <c r="A23" s="27" t="s">
        <v>46</v>
      </c>
      <c r="B23" s="18">
        <v>25</v>
      </c>
    </row>
    <row r="24" spans="1:4" x14ac:dyDescent="0.2">
      <c r="A24" s="27" t="s">
        <v>47</v>
      </c>
      <c r="B24" s="18">
        <v>14.21</v>
      </c>
    </row>
    <row r="25" spans="1:4" x14ac:dyDescent="0.2">
      <c r="A25" s="39" t="s">
        <v>75</v>
      </c>
      <c r="B25" s="18">
        <v>20</v>
      </c>
    </row>
  </sheetData>
  <mergeCells count="1">
    <mergeCell ref="A1:D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9A726-C810-4B1E-8D56-BC5A7CD2BC5C}">
  <dimension ref="A1:F25"/>
  <sheetViews>
    <sheetView workbookViewId="0">
      <selection activeCell="A13" sqref="A13:XFD15"/>
    </sheetView>
  </sheetViews>
  <sheetFormatPr baseColWidth="10" defaultRowHeight="12.75" x14ac:dyDescent="0.2"/>
  <cols>
    <col min="1" max="1" width="39.28515625" customWidth="1"/>
    <col min="2" max="2" width="22" customWidth="1"/>
    <col min="3" max="3" width="7.140625" bestFit="1" customWidth="1"/>
    <col min="4" max="4" width="19.140625" customWidth="1"/>
  </cols>
  <sheetData>
    <row r="1" spans="1:4" ht="25.5" x14ac:dyDescent="0.2">
      <c r="A1" s="6" t="s">
        <v>43</v>
      </c>
      <c r="B1" s="6" t="s">
        <v>14</v>
      </c>
      <c r="C1" s="6" t="s">
        <v>0</v>
      </c>
      <c r="D1" s="7" t="s">
        <v>18</v>
      </c>
    </row>
    <row r="2" spans="1:4" x14ac:dyDescent="0.2">
      <c r="A2" s="1" t="s">
        <v>22</v>
      </c>
      <c r="B2" s="1" t="s">
        <v>23</v>
      </c>
      <c r="C2" s="33">
        <v>4.5</v>
      </c>
      <c r="D2" s="30"/>
    </row>
    <row r="3" spans="1:4" x14ac:dyDescent="0.2">
      <c r="A3" s="1" t="s">
        <v>24</v>
      </c>
      <c r="B3" s="1" t="s">
        <v>25</v>
      </c>
      <c r="C3" s="33">
        <v>0.5</v>
      </c>
      <c r="D3" s="30"/>
    </row>
    <row r="4" spans="1:4" x14ac:dyDescent="0.2">
      <c r="A4" s="1" t="s">
        <v>26</v>
      </c>
      <c r="B4" s="1" t="s">
        <v>27</v>
      </c>
      <c r="C4" s="2"/>
      <c r="D4" s="28">
        <v>5</v>
      </c>
    </row>
    <row r="5" spans="1:4" x14ac:dyDescent="0.2">
      <c r="A5" s="1" t="s">
        <v>62</v>
      </c>
      <c r="B5" s="1"/>
      <c r="C5" s="2"/>
      <c r="D5" s="28">
        <v>1</v>
      </c>
    </row>
    <row r="6" spans="1:4" x14ac:dyDescent="0.2">
      <c r="A6" s="1" t="s">
        <v>28</v>
      </c>
      <c r="B6" s="1" t="s">
        <v>23</v>
      </c>
      <c r="C6" s="2"/>
      <c r="D6" s="28">
        <v>5</v>
      </c>
    </row>
    <row r="7" spans="1:4" x14ac:dyDescent="0.2">
      <c r="A7" s="1" t="s">
        <v>29</v>
      </c>
      <c r="B7" s="1"/>
      <c r="C7" s="2"/>
      <c r="D7" s="28">
        <v>5</v>
      </c>
    </row>
    <row r="8" spans="1:4" x14ac:dyDescent="0.2">
      <c r="A8" s="1" t="s">
        <v>9</v>
      </c>
      <c r="B8" s="1"/>
      <c r="C8" s="2"/>
      <c r="D8" s="28">
        <v>5</v>
      </c>
    </row>
    <row r="9" spans="1:4" x14ac:dyDescent="0.2">
      <c r="A9" s="4" t="s">
        <v>30</v>
      </c>
      <c r="B9" s="4"/>
      <c r="C9" s="5"/>
      <c r="D9" s="4">
        <f>SUM(D4:D8)</f>
        <v>21</v>
      </c>
    </row>
    <row r="10" spans="1:4" x14ac:dyDescent="0.2">
      <c r="A10" s="8" t="s">
        <v>51</v>
      </c>
      <c r="B10" s="8"/>
      <c r="C10" s="9"/>
      <c r="D10" s="31">
        <v>4</v>
      </c>
    </row>
    <row r="11" spans="1:4" x14ac:dyDescent="0.2">
      <c r="A11" s="8" t="s">
        <v>52</v>
      </c>
      <c r="B11" s="8"/>
      <c r="C11" s="9"/>
      <c r="D11" s="31">
        <v>17</v>
      </c>
    </row>
    <row r="12" spans="1:4" x14ac:dyDescent="0.2">
      <c r="A12" s="8" t="s">
        <v>53</v>
      </c>
      <c r="B12" s="8"/>
      <c r="C12" s="9"/>
      <c r="D12" s="31">
        <v>2</v>
      </c>
    </row>
    <row r="13" spans="1:4" x14ac:dyDescent="0.2">
      <c r="A13" s="27" t="str">
        <f>A20</f>
        <v>Arbeitskosten Fachkraft</v>
      </c>
      <c r="B13" s="29">
        <f>B20</f>
        <v>25</v>
      </c>
      <c r="C13" s="3">
        <f>(B20/60)*D10</f>
        <v>1.6666666666666667</v>
      </c>
      <c r="D13" s="30"/>
    </row>
    <row r="14" spans="1:4" x14ac:dyDescent="0.2">
      <c r="A14" s="27" t="str">
        <f>A21</f>
        <v>Arbeitsstunde Aushilfskraft</v>
      </c>
      <c r="B14" s="29">
        <f>B21</f>
        <v>14.21</v>
      </c>
      <c r="C14" s="3">
        <f t="shared" ref="C14:C15" si="0">(B21/60)*D11</f>
        <v>4.0261666666666667</v>
      </c>
      <c r="D14" s="30"/>
    </row>
    <row r="15" spans="1:4" x14ac:dyDescent="0.2">
      <c r="A15" s="27" t="s">
        <v>12</v>
      </c>
      <c r="B15" s="29">
        <f>B22</f>
        <v>30</v>
      </c>
      <c r="C15" s="3">
        <f t="shared" si="0"/>
        <v>1</v>
      </c>
      <c r="D15" s="1"/>
    </row>
    <row r="16" spans="1:4" x14ac:dyDescent="0.2">
      <c r="A16" s="10" t="s">
        <v>31</v>
      </c>
      <c r="B16" s="10"/>
      <c r="C16" s="11">
        <f>SUM(C2:C15)</f>
        <v>11.692833333333333</v>
      </c>
      <c r="D16" s="10"/>
    </row>
    <row r="18" spans="1:6" ht="15" customHeight="1" x14ac:dyDescent="0.2">
      <c r="A18" t="s">
        <v>50</v>
      </c>
      <c r="B18" s="26"/>
      <c r="D18" s="19"/>
      <c r="F18" s="25"/>
    </row>
    <row r="19" spans="1:6" x14ac:dyDescent="0.2">
      <c r="B19" s="25"/>
      <c r="F19" s="25"/>
    </row>
    <row r="20" spans="1:6" x14ac:dyDescent="0.2">
      <c r="A20" s="27" t="s">
        <v>46</v>
      </c>
      <c r="B20" s="18">
        <v>25</v>
      </c>
      <c r="F20" s="26"/>
    </row>
    <row r="21" spans="1:6" x14ac:dyDescent="0.2">
      <c r="A21" s="27" t="s">
        <v>47</v>
      </c>
      <c r="B21" s="18">
        <v>14.21</v>
      </c>
    </row>
    <row r="22" spans="1:6" x14ac:dyDescent="0.2">
      <c r="A22" s="27" t="s">
        <v>12</v>
      </c>
      <c r="B22" s="18">
        <v>30</v>
      </c>
    </row>
    <row r="23" spans="1:6" x14ac:dyDescent="0.2">
      <c r="B23" s="25"/>
    </row>
    <row r="24" spans="1:6" x14ac:dyDescent="0.2">
      <c r="A24" s="32" t="s">
        <v>55</v>
      </c>
      <c r="B24" s="25"/>
    </row>
    <row r="25" spans="1:6" x14ac:dyDescent="0.2">
      <c r="A25" s="18" t="s">
        <v>57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90818-5ADA-4F3C-927B-417806FA0F2F}">
  <dimension ref="A1:F23"/>
  <sheetViews>
    <sheetView workbookViewId="0">
      <selection activeCell="C2" sqref="C2"/>
    </sheetView>
  </sheetViews>
  <sheetFormatPr baseColWidth="10" defaultRowHeight="12.75" x14ac:dyDescent="0.2"/>
  <cols>
    <col min="1" max="1" width="39.28515625" customWidth="1"/>
    <col min="2" max="2" width="31.5703125" customWidth="1"/>
    <col min="3" max="3" width="7.140625" bestFit="1" customWidth="1"/>
    <col min="4" max="4" width="19.140625" customWidth="1"/>
  </cols>
  <sheetData>
    <row r="1" spans="1:6" ht="25.5" x14ac:dyDescent="0.2">
      <c r="A1" s="6" t="s">
        <v>54</v>
      </c>
      <c r="B1" s="6" t="s">
        <v>14</v>
      </c>
      <c r="C1" s="6" t="s">
        <v>0</v>
      </c>
      <c r="D1" s="7" t="s">
        <v>18</v>
      </c>
    </row>
    <row r="2" spans="1:6" x14ac:dyDescent="0.2">
      <c r="A2" s="1" t="s">
        <v>32</v>
      </c>
      <c r="B2" s="1" t="s">
        <v>33</v>
      </c>
      <c r="C2" s="33">
        <v>17</v>
      </c>
      <c r="D2" s="1"/>
    </row>
    <row r="3" spans="1:6" x14ac:dyDescent="0.2">
      <c r="A3" s="1" t="s">
        <v>34</v>
      </c>
      <c r="B3" s="1" t="s">
        <v>35</v>
      </c>
      <c r="C3" s="2"/>
      <c r="D3" s="28">
        <v>10</v>
      </c>
    </row>
    <row r="4" spans="1:6" x14ac:dyDescent="0.2">
      <c r="A4" s="1" t="s">
        <v>61</v>
      </c>
      <c r="B4" s="1"/>
      <c r="C4" s="2"/>
      <c r="D4" s="28">
        <v>1</v>
      </c>
    </row>
    <row r="5" spans="1:6" x14ac:dyDescent="0.2">
      <c r="A5" s="1" t="s">
        <v>37</v>
      </c>
      <c r="B5" s="1"/>
      <c r="C5" s="2"/>
      <c r="D5" s="28">
        <v>5</v>
      </c>
    </row>
    <row r="6" spans="1:6" x14ac:dyDescent="0.2">
      <c r="A6" s="1" t="s">
        <v>9</v>
      </c>
      <c r="B6" s="1"/>
      <c r="C6" s="2"/>
      <c r="D6" s="28">
        <v>3</v>
      </c>
    </row>
    <row r="7" spans="1:6" x14ac:dyDescent="0.2">
      <c r="A7" s="4" t="s">
        <v>38</v>
      </c>
      <c r="B7" s="4"/>
      <c r="C7" s="5"/>
      <c r="D7" s="4">
        <f>SUM(D3:D6)</f>
        <v>19</v>
      </c>
    </row>
    <row r="8" spans="1:6" x14ac:dyDescent="0.2">
      <c r="A8" s="8" t="s">
        <v>51</v>
      </c>
      <c r="B8" s="8"/>
      <c r="C8" s="9"/>
      <c r="D8" s="31">
        <v>4</v>
      </c>
    </row>
    <row r="9" spans="1:6" x14ac:dyDescent="0.2">
      <c r="A9" s="8" t="s">
        <v>52</v>
      </c>
      <c r="B9" s="8"/>
      <c r="C9" s="9"/>
      <c r="D9" s="31">
        <v>19</v>
      </c>
    </row>
    <row r="10" spans="1:6" x14ac:dyDescent="0.2">
      <c r="A10" s="8" t="s">
        <v>53</v>
      </c>
      <c r="B10" s="8"/>
      <c r="C10" s="9"/>
      <c r="D10" s="31">
        <v>2</v>
      </c>
    </row>
    <row r="11" spans="1:6" x14ac:dyDescent="0.2">
      <c r="A11" s="27" t="str">
        <f>A18</f>
        <v>Arbeitskosten Fachkraft</v>
      </c>
      <c r="B11" s="29">
        <f>B18</f>
        <v>25</v>
      </c>
      <c r="C11" s="3">
        <f>(B11/60)*D8</f>
        <v>1.6666666666666667</v>
      </c>
      <c r="D11" s="30"/>
    </row>
    <row r="12" spans="1:6" x14ac:dyDescent="0.2">
      <c r="A12" s="27" t="str">
        <f>A19</f>
        <v>Arbeitsstunde Aushilfskraft</v>
      </c>
      <c r="B12" s="29">
        <f>B19</f>
        <v>14.21</v>
      </c>
      <c r="C12" s="3">
        <f t="shared" ref="C12:C13" si="0">(B12/60)*D9</f>
        <v>4.4998333333333331</v>
      </c>
      <c r="D12" s="30"/>
    </row>
    <row r="13" spans="1:6" x14ac:dyDescent="0.2">
      <c r="A13" s="27" t="s">
        <v>12</v>
      </c>
      <c r="B13" s="29">
        <f>B20</f>
        <v>30</v>
      </c>
      <c r="C13" s="3">
        <f t="shared" si="0"/>
        <v>1</v>
      </c>
      <c r="D13" s="1"/>
    </row>
    <row r="14" spans="1:6" x14ac:dyDescent="0.2">
      <c r="A14" s="10" t="s">
        <v>56</v>
      </c>
      <c r="B14" s="10"/>
      <c r="C14" s="11">
        <f>SUM(C2:C13)</f>
        <v>24.166499999999999</v>
      </c>
      <c r="D14" s="10"/>
    </row>
    <row r="16" spans="1:6" ht="15" customHeight="1" x14ac:dyDescent="0.2">
      <c r="A16" t="s">
        <v>50</v>
      </c>
      <c r="B16" s="26"/>
      <c r="D16" s="19"/>
      <c r="F16" s="25"/>
    </row>
    <row r="17" spans="1:6" x14ac:dyDescent="0.2">
      <c r="B17" s="25"/>
      <c r="F17" s="25"/>
    </row>
    <row r="18" spans="1:6" x14ac:dyDescent="0.2">
      <c r="A18" s="27" t="s">
        <v>46</v>
      </c>
      <c r="B18" s="18">
        <v>25</v>
      </c>
      <c r="F18" s="26"/>
    </row>
    <row r="19" spans="1:6" x14ac:dyDescent="0.2">
      <c r="A19" s="27" t="s">
        <v>47</v>
      </c>
      <c r="B19" s="18">
        <v>14.21</v>
      </c>
    </row>
    <row r="20" spans="1:6" x14ac:dyDescent="0.2">
      <c r="A20" s="27" t="s">
        <v>12</v>
      </c>
      <c r="B20" s="18">
        <v>30</v>
      </c>
    </row>
    <row r="21" spans="1:6" x14ac:dyDescent="0.2">
      <c r="B21" s="25"/>
    </row>
    <row r="22" spans="1:6" x14ac:dyDescent="0.2">
      <c r="A22" s="32" t="s">
        <v>55</v>
      </c>
      <c r="B22" s="25"/>
    </row>
    <row r="23" spans="1:6" x14ac:dyDescent="0.2">
      <c r="A23" s="18" t="s">
        <v>57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97B8B-8F24-4045-8575-33CCA4763FD2}">
  <dimension ref="A1:F24"/>
  <sheetViews>
    <sheetView workbookViewId="0">
      <selection activeCell="C3" sqref="C3"/>
    </sheetView>
  </sheetViews>
  <sheetFormatPr baseColWidth="10" defaultRowHeight="12.75" x14ac:dyDescent="0.2"/>
  <cols>
    <col min="1" max="1" width="39.28515625" customWidth="1"/>
    <col min="2" max="2" width="30.5703125" customWidth="1"/>
    <col min="3" max="3" width="7.140625" bestFit="1" customWidth="1"/>
    <col min="4" max="4" width="19.140625" customWidth="1"/>
  </cols>
  <sheetData>
    <row r="1" spans="1:4" ht="25.5" x14ac:dyDescent="0.2">
      <c r="A1" s="6" t="s">
        <v>58</v>
      </c>
      <c r="B1" s="6" t="s">
        <v>14</v>
      </c>
      <c r="C1" s="6" t="s">
        <v>0</v>
      </c>
      <c r="D1" s="7" t="s">
        <v>18</v>
      </c>
    </row>
    <row r="2" spans="1:4" x14ac:dyDescent="0.2">
      <c r="A2" s="1" t="s">
        <v>39</v>
      </c>
      <c r="B2" s="1" t="s">
        <v>40</v>
      </c>
      <c r="C2" s="33">
        <v>10</v>
      </c>
      <c r="D2" s="2"/>
    </row>
    <row r="3" spans="1:4" x14ac:dyDescent="0.2">
      <c r="A3" s="1" t="s">
        <v>34</v>
      </c>
      <c r="B3" s="1" t="s">
        <v>35</v>
      </c>
      <c r="C3" s="2"/>
      <c r="D3" s="28">
        <v>5</v>
      </c>
    </row>
    <row r="4" spans="1:4" x14ac:dyDescent="0.2">
      <c r="A4" s="1" t="s">
        <v>61</v>
      </c>
      <c r="B4" s="1"/>
      <c r="C4" s="2"/>
      <c r="D4" s="28">
        <v>1</v>
      </c>
    </row>
    <row r="5" spans="1:4" x14ac:dyDescent="0.2">
      <c r="A5" s="1" t="s">
        <v>36</v>
      </c>
      <c r="B5" s="1" t="s">
        <v>40</v>
      </c>
      <c r="C5" s="2"/>
      <c r="D5" s="28">
        <v>5</v>
      </c>
    </row>
    <row r="6" spans="1:4" x14ac:dyDescent="0.2">
      <c r="A6" s="1" t="s">
        <v>37</v>
      </c>
      <c r="B6" s="1"/>
      <c r="C6" s="2"/>
      <c r="D6" s="28">
        <v>2</v>
      </c>
    </row>
    <row r="7" spans="1:4" x14ac:dyDescent="0.2">
      <c r="A7" s="1" t="s">
        <v>9</v>
      </c>
      <c r="B7" s="1"/>
      <c r="C7" s="2"/>
      <c r="D7" s="28">
        <v>3</v>
      </c>
    </row>
    <row r="8" spans="1:4" x14ac:dyDescent="0.2">
      <c r="A8" s="4" t="s">
        <v>41</v>
      </c>
      <c r="B8" s="4"/>
      <c r="C8" s="5"/>
      <c r="D8" s="4">
        <f>SUM(D3:D7)</f>
        <v>16</v>
      </c>
    </row>
    <row r="9" spans="1:4" x14ac:dyDescent="0.2">
      <c r="A9" s="8" t="s">
        <v>51</v>
      </c>
      <c r="B9" s="8"/>
      <c r="C9" s="9"/>
      <c r="D9" s="31">
        <v>4</v>
      </c>
    </row>
    <row r="10" spans="1:4" x14ac:dyDescent="0.2">
      <c r="A10" s="8" t="s">
        <v>52</v>
      </c>
      <c r="B10" s="8"/>
      <c r="C10" s="9"/>
      <c r="D10" s="31">
        <v>10</v>
      </c>
    </row>
    <row r="11" spans="1:4" x14ac:dyDescent="0.2">
      <c r="A11" s="8" t="s">
        <v>53</v>
      </c>
      <c r="B11" s="8"/>
      <c r="C11" s="9"/>
      <c r="D11" s="31">
        <v>2</v>
      </c>
    </row>
    <row r="12" spans="1:4" x14ac:dyDescent="0.2">
      <c r="A12" s="27" t="str">
        <f>A19</f>
        <v>Arbeitskosten Fachkraft</v>
      </c>
      <c r="B12" s="29">
        <f>B19</f>
        <v>25</v>
      </c>
      <c r="C12" s="3">
        <f>(B12/60)*D9</f>
        <v>1.6666666666666667</v>
      </c>
      <c r="D12" s="30"/>
    </row>
    <row r="13" spans="1:4" x14ac:dyDescent="0.2">
      <c r="A13" s="27" t="str">
        <f>A20</f>
        <v>Arbeitsstunde Aushilfskraft</v>
      </c>
      <c r="B13" s="29">
        <f>B20</f>
        <v>14.21</v>
      </c>
      <c r="C13" s="3">
        <f t="shared" ref="C13:C14" si="0">(B13/60)*D10</f>
        <v>2.3683333333333332</v>
      </c>
      <c r="D13" s="30"/>
    </row>
    <row r="14" spans="1:4" x14ac:dyDescent="0.2">
      <c r="A14" s="27" t="s">
        <v>12</v>
      </c>
      <c r="B14" s="29">
        <f>B21</f>
        <v>30</v>
      </c>
      <c r="C14" s="3">
        <f t="shared" si="0"/>
        <v>1</v>
      </c>
      <c r="D14" s="1"/>
    </row>
    <row r="15" spans="1:4" x14ac:dyDescent="0.2">
      <c r="A15" s="10" t="s">
        <v>59</v>
      </c>
      <c r="B15" s="10"/>
      <c r="C15" s="11">
        <f>SUM(C2:C14)</f>
        <v>15.035</v>
      </c>
      <c r="D15" s="10"/>
    </row>
    <row r="17" spans="1:6" ht="15" customHeight="1" x14ac:dyDescent="0.2">
      <c r="A17" t="s">
        <v>50</v>
      </c>
      <c r="B17" s="26"/>
      <c r="D17" s="19"/>
      <c r="F17" s="25"/>
    </row>
    <row r="18" spans="1:6" x14ac:dyDescent="0.2">
      <c r="B18" s="25"/>
      <c r="F18" s="25"/>
    </row>
    <row r="19" spans="1:6" x14ac:dyDescent="0.2">
      <c r="A19" s="27" t="s">
        <v>46</v>
      </c>
      <c r="B19" s="18">
        <v>25</v>
      </c>
      <c r="F19" s="26"/>
    </row>
    <row r="20" spans="1:6" x14ac:dyDescent="0.2">
      <c r="A20" s="27" t="s">
        <v>47</v>
      </c>
      <c r="B20" s="18">
        <v>14.21</v>
      </c>
    </row>
    <row r="21" spans="1:6" x14ac:dyDescent="0.2">
      <c r="A21" s="27" t="s">
        <v>12</v>
      </c>
      <c r="B21" s="18">
        <v>30</v>
      </c>
    </row>
    <row r="22" spans="1:6" x14ac:dyDescent="0.2">
      <c r="B22" s="25"/>
    </row>
    <row r="23" spans="1:6" x14ac:dyDescent="0.2">
      <c r="A23" s="32" t="s">
        <v>55</v>
      </c>
      <c r="B23" s="25"/>
    </row>
    <row r="24" spans="1:6" x14ac:dyDescent="0.2">
      <c r="A24" s="18" t="s">
        <v>57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1AF4A-955B-430C-B1CC-A5758D3B4D2E}">
  <dimension ref="A1:F31"/>
  <sheetViews>
    <sheetView workbookViewId="0">
      <selection activeCell="D28" sqref="A1:D28"/>
    </sheetView>
  </sheetViews>
  <sheetFormatPr baseColWidth="10" defaultRowHeight="12.75" x14ac:dyDescent="0.2"/>
  <cols>
    <col min="1" max="1" width="39.28515625" customWidth="1"/>
    <col min="2" max="2" width="22.140625" customWidth="1"/>
    <col min="3" max="3" width="7.140625" bestFit="1" customWidth="1"/>
    <col min="4" max="4" width="19.140625" customWidth="1"/>
  </cols>
  <sheetData>
    <row r="1" spans="1:4" ht="25.5" x14ac:dyDescent="0.2">
      <c r="A1" s="6" t="s">
        <v>63</v>
      </c>
      <c r="B1" s="6" t="s">
        <v>14</v>
      </c>
      <c r="C1" s="6" t="s">
        <v>0</v>
      </c>
      <c r="D1" s="7" t="s">
        <v>18</v>
      </c>
    </row>
    <row r="2" spans="1:4" x14ac:dyDescent="0.2">
      <c r="A2" s="1" t="s">
        <v>1</v>
      </c>
      <c r="B2" s="1"/>
      <c r="C2" s="33">
        <v>2.2999999999999998</v>
      </c>
      <c r="D2" s="1"/>
    </row>
    <row r="3" spans="1:4" x14ac:dyDescent="0.2">
      <c r="A3" s="1" t="s">
        <v>10</v>
      </c>
      <c r="B3" s="1" t="s">
        <v>15</v>
      </c>
      <c r="C3" s="33">
        <v>0.75</v>
      </c>
      <c r="D3" s="1"/>
    </row>
    <row r="4" spans="1:4" x14ac:dyDescent="0.2">
      <c r="A4" s="1" t="s">
        <v>11</v>
      </c>
      <c r="B4" s="1" t="s">
        <v>16</v>
      </c>
      <c r="C4" s="33">
        <v>0.95</v>
      </c>
      <c r="D4" s="1"/>
    </row>
    <row r="5" spans="1:4" x14ac:dyDescent="0.2">
      <c r="A5" s="1" t="s">
        <v>2</v>
      </c>
      <c r="B5" s="1"/>
      <c r="C5" s="33">
        <v>0.1</v>
      </c>
      <c r="D5" s="1"/>
    </row>
    <row r="6" spans="1:4" x14ac:dyDescent="0.2">
      <c r="A6" s="1" t="s">
        <v>3</v>
      </c>
      <c r="B6" s="30"/>
      <c r="C6" s="30"/>
      <c r="D6" s="28">
        <v>3</v>
      </c>
    </row>
    <row r="7" spans="1:4" x14ac:dyDescent="0.2">
      <c r="A7" s="1" t="s">
        <v>4</v>
      </c>
      <c r="B7" s="1"/>
      <c r="C7" s="30"/>
      <c r="D7" s="28">
        <v>1</v>
      </c>
    </row>
    <row r="8" spans="1:4" x14ac:dyDescent="0.2">
      <c r="A8" s="1" t="s">
        <v>5</v>
      </c>
      <c r="B8" s="1"/>
      <c r="C8" s="30"/>
      <c r="D8" s="28">
        <v>0.2</v>
      </c>
    </row>
    <row r="9" spans="1:4" x14ac:dyDescent="0.2">
      <c r="A9" s="1" t="s">
        <v>6</v>
      </c>
      <c r="B9" s="1"/>
      <c r="C9" s="30"/>
      <c r="D9" s="28">
        <v>4</v>
      </c>
    </row>
    <row r="10" spans="1:4" x14ac:dyDescent="0.2">
      <c r="A10" s="1" t="s">
        <v>7</v>
      </c>
      <c r="B10" s="1"/>
      <c r="C10" s="30"/>
      <c r="D10" s="28">
        <v>2</v>
      </c>
    </row>
    <row r="11" spans="1:4" x14ac:dyDescent="0.2">
      <c r="A11" s="1" t="s">
        <v>8</v>
      </c>
      <c r="B11" s="1"/>
      <c r="C11" s="2"/>
      <c r="D11" s="28">
        <v>2</v>
      </c>
    </row>
    <row r="12" spans="1:4" x14ac:dyDescent="0.2">
      <c r="A12" s="1" t="s">
        <v>42</v>
      </c>
      <c r="B12" s="1"/>
      <c r="C12" s="2"/>
      <c r="D12" s="28">
        <v>0.5</v>
      </c>
    </row>
    <row r="13" spans="1:4" x14ac:dyDescent="0.2">
      <c r="A13" s="1" t="s">
        <v>9</v>
      </c>
      <c r="B13" s="1"/>
      <c r="C13" s="2"/>
      <c r="D13" s="28">
        <v>5</v>
      </c>
    </row>
    <row r="14" spans="1:4" x14ac:dyDescent="0.2">
      <c r="A14" s="1" t="s">
        <v>19</v>
      </c>
      <c r="B14" s="1"/>
      <c r="C14" s="2"/>
      <c r="D14" s="28">
        <v>5</v>
      </c>
    </row>
    <row r="15" spans="1:4" x14ac:dyDescent="0.2">
      <c r="A15" s="4" t="s">
        <v>13</v>
      </c>
      <c r="B15" s="4"/>
      <c r="C15" s="5"/>
      <c r="D15" s="4">
        <f>SUM(D6:D14)</f>
        <v>22.7</v>
      </c>
    </row>
    <row r="16" spans="1:4" x14ac:dyDescent="0.2">
      <c r="A16" s="8" t="s">
        <v>51</v>
      </c>
      <c r="B16" s="8"/>
      <c r="C16" s="9"/>
      <c r="D16" s="31">
        <v>5</v>
      </c>
    </row>
    <row r="17" spans="1:6" x14ac:dyDescent="0.2">
      <c r="A17" s="8" t="s">
        <v>52</v>
      </c>
      <c r="B17" s="8"/>
      <c r="C17" s="9"/>
      <c r="D17" s="31">
        <v>25</v>
      </c>
    </row>
    <row r="18" spans="1:6" x14ac:dyDescent="0.2">
      <c r="A18" s="8" t="s">
        <v>53</v>
      </c>
      <c r="B18" s="8"/>
      <c r="C18" s="9"/>
      <c r="D18" s="31">
        <v>6.7</v>
      </c>
    </row>
    <row r="19" spans="1:6" x14ac:dyDescent="0.2">
      <c r="A19" s="27" t="str">
        <f>A26</f>
        <v>Arbeitskosten Fachkraft</v>
      </c>
      <c r="B19" s="29">
        <f>B26</f>
        <v>25</v>
      </c>
      <c r="C19" s="3">
        <f>(B26/60)*D16</f>
        <v>2.0833333333333335</v>
      </c>
      <c r="D19" s="30"/>
    </row>
    <row r="20" spans="1:6" x14ac:dyDescent="0.2">
      <c r="A20" s="27" t="str">
        <f>A27</f>
        <v>Arbeitsstunde Aushilfskraft</v>
      </c>
      <c r="B20" s="29">
        <f>B27</f>
        <v>14.21</v>
      </c>
      <c r="C20" s="3">
        <f t="shared" ref="C20:C21" si="0">(B27/60)*D17</f>
        <v>5.9208333333333334</v>
      </c>
      <c r="D20" s="30"/>
    </row>
    <row r="21" spans="1:6" x14ac:dyDescent="0.2">
      <c r="A21" s="27" t="s">
        <v>12</v>
      </c>
      <c r="B21" s="29">
        <f>B28</f>
        <v>30</v>
      </c>
      <c r="C21" s="3">
        <f t="shared" si="0"/>
        <v>3.35</v>
      </c>
      <c r="D21" s="1"/>
    </row>
    <row r="22" spans="1:6" x14ac:dyDescent="0.2">
      <c r="A22" s="10" t="s">
        <v>17</v>
      </c>
      <c r="B22" s="10"/>
      <c r="C22" s="11">
        <f>SUM(C2:C21)</f>
        <v>15.454166666666667</v>
      </c>
      <c r="D22" s="10"/>
    </row>
    <row r="24" spans="1:6" ht="15" customHeight="1" x14ac:dyDescent="0.2">
      <c r="A24" t="s">
        <v>50</v>
      </c>
      <c r="B24" s="26"/>
      <c r="D24" s="19"/>
      <c r="F24" s="25"/>
    </row>
    <row r="25" spans="1:6" x14ac:dyDescent="0.2">
      <c r="B25" s="25"/>
      <c r="F25" s="25"/>
    </row>
    <row r="26" spans="1:6" x14ac:dyDescent="0.2">
      <c r="A26" s="27" t="s">
        <v>46</v>
      </c>
      <c r="B26" s="18">
        <v>25</v>
      </c>
    </row>
    <row r="27" spans="1:6" x14ac:dyDescent="0.2">
      <c r="A27" s="27" t="s">
        <v>47</v>
      </c>
      <c r="B27" s="18">
        <v>14.21</v>
      </c>
    </row>
    <row r="28" spans="1:6" x14ac:dyDescent="0.2">
      <c r="A28" s="27" t="s">
        <v>12</v>
      </c>
      <c r="B28" s="18">
        <v>30</v>
      </c>
    </row>
    <row r="29" spans="1:6" x14ac:dyDescent="0.2">
      <c r="B29" s="25"/>
    </row>
    <row r="30" spans="1:6" x14ac:dyDescent="0.2">
      <c r="A30" s="32" t="s">
        <v>55</v>
      </c>
      <c r="B30" s="25"/>
    </row>
    <row r="31" spans="1:6" x14ac:dyDescent="0.2">
      <c r="A31" s="18" t="s">
        <v>57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A2E66-E329-4880-88A1-8E0705FEB2A9}">
  <dimension ref="A1:F30"/>
  <sheetViews>
    <sheetView workbookViewId="0">
      <selection activeCell="D27" sqref="A1:D27"/>
    </sheetView>
  </sheetViews>
  <sheetFormatPr baseColWidth="10" defaultRowHeight="12.75" x14ac:dyDescent="0.2"/>
  <cols>
    <col min="1" max="1" width="39.28515625" customWidth="1"/>
    <col min="2" max="2" width="22.5703125" customWidth="1"/>
    <col min="3" max="3" width="7.7109375" customWidth="1"/>
    <col min="4" max="4" width="19.140625" customWidth="1"/>
  </cols>
  <sheetData>
    <row r="1" spans="1:4" ht="38.25" x14ac:dyDescent="0.2">
      <c r="A1" s="6" t="s">
        <v>60</v>
      </c>
      <c r="B1" s="6" t="s">
        <v>14</v>
      </c>
      <c r="C1" s="6" t="s">
        <v>0</v>
      </c>
      <c r="D1" s="7" t="s">
        <v>18</v>
      </c>
    </row>
    <row r="2" spans="1:4" x14ac:dyDescent="0.2">
      <c r="A2" s="1" t="s">
        <v>20</v>
      </c>
      <c r="B2" s="1"/>
      <c r="C2" s="33">
        <v>3.8</v>
      </c>
      <c r="D2" s="1"/>
    </row>
    <row r="3" spans="1:4" x14ac:dyDescent="0.2">
      <c r="A3" s="1" t="s">
        <v>10</v>
      </c>
      <c r="B3" s="1" t="s">
        <v>15</v>
      </c>
      <c r="C3" s="33">
        <v>0.75</v>
      </c>
      <c r="D3" s="1"/>
    </row>
    <row r="4" spans="1:4" x14ac:dyDescent="0.2">
      <c r="A4" s="1" t="s">
        <v>2</v>
      </c>
      <c r="B4" s="1"/>
      <c r="C4" s="33">
        <v>0.1</v>
      </c>
      <c r="D4" s="1"/>
    </row>
    <row r="5" spans="1:4" x14ac:dyDescent="0.2">
      <c r="A5" s="1" t="s">
        <v>3</v>
      </c>
      <c r="B5" s="1"/>
      <c r="C5" s="1"/>
      <c r="D5" s="28">
        <v>3</v>
      </c>
    </row>
    <row r="6" spans="1:4" x14ac:dyDescent="0.2">
      <c r="A6" s="1" t="s">
        <v>4</v>
      </c>
      <c r="B6" s="30"/>
      <c r="C6" s="30"/>
      <c r="D6" s="28">
        <v>1</v>
      </c>
    </row>
    <row r="7" spans="1:4" x14ac:dyDescent="0.2">
      <c r="A7" s="1" t="s">
        <v>5</v>
      </c>
      <c r="B7" s="1"/>
      <c r="C7" s="30"/>
      <c r="D7" s="28">
        <v>0.2</v>
      </c>
    </row>
    <row r="8" spans="1:4" x14ac:dyDescent="0.2">
      <c r="A8" s="1" t="s">
        <v>6</v>
      </c>
      <c r="B8" s="1"/>
      <c r="C8" s="30"/>
      <c r="D8" s="28">
        <v>4</v>
      </c>
    </row>
    <row r="9" spans="1:4" x14ac:dyDescent="0.2">
      <c r="A9" s="1" t="s">
        <v>7</v>
      </c>
      <c r="B9" s="1"/>
      <c r="C9" s="30"/>
      <c r="D9" s="28">
        <v>2</v>
      </c>
    </row>
    <row r="10" spans="1:4" x14ac:dyDescent="0.2">
      <c r="A10" s="1" t="s">
        <v>8</v>
      </c>
      <c r="B10" s="1"/>
      <c r="C10" s="30"/>
      <c r="D10" s="28">
        <v>2</v>
      </c>
    </row>
    <row r="11" spans="1:4" x14ac:dyDescent="0.2">
      <c r="A11" s="1" t="s">
        <v>21</v>
      </c>
      <c r="B11" s="1"/>
      <c r="C11" s="2"/>
      <c r="D11" s="28">
        <v>0.5</v>
      </c>
    </row>
    <row r="12" spans="1:4" x14ac:dyDescent="0.2">
      <c r="A12" s="1" t="s">
        <v>9</v>
      </c>
      <c r="B12" s="1"/>
      <c r="C12" s="2"/>
      <c r="D12" s="28">
        <v>5</v>
      </c>
    </row>
    <row r="13" spans="1:4" x14ac:dyDescent="0.2">
      <c r="A13" s="1" t="s">
        <v>19</v>
      </c>
      <c r="B13" s="1"/>
      <c r="C13" s="2"/>
      <c r="D13" s="28">
        <v>5</v>
      </c>
    </row>
    <row r="14" spans="1:4" x14ac:dyDescent="0.2">
      <c r="A14" s="4" t="s">
        <v>13</v>
      </c>
      <c r="B14" s="4"/>
      <c r="C14" s="5"/>
      <c r="D14" s="4">
        <f>SUM(D6:D13)</f>
        <v>19.7</v>
      </c>
    </row>
    <row r="15" spans="1:4" x14ac:dyDescent="0.2">
      <c r="A15" s="8" t="s">
        <v>51</v>
      </c>
      <c r="B15" s="8"/>
      <c r="C15" s="9"/>
      <c r="D15" s="31">
        <v>5</v>
      </c>
    </row>
    <row r="16" spans="1:4" x14ac:dyDescent="0.2">
      <c r="A16" s="8" t="s">
        <v>52</v>
      </c>
      <c r="B16" s="8"/>
      <c r="C16" s="9"/>
      <c r="D16" s="31">
        <v>25</v>
      </c>
    </row>
    <row r="17" spans="1:6" x14ac:dyDescent="0.2">
      <c r="A17" s="8" t="s">
        <v>53</v>
      </c>
      <c r="B17" s="8"/>
      <c r="C17" s="9"/>
      <c r="D17" s="31">
        <v>6.7</v>
      </c>
    </row>
    <row r="18" spans="1:6" x14ac:dyDescent="0.2">
      <c r="A18" s="27" t="str">
        <f>A25</f>
        <v>Arbeitskosten Fachkraft</v>
      </c>
      <c r="B18" s="29">
        <f>B25</f>
        <v>25</v>
      </c>
      <c r="C18" s="3">
        <f>(B25/60)*D15</f>
        <v>2.0833333333333335</v>
      </c>
      <c r="D18" s="30"/>
    </row>
    <row r="19" spans="1:6" x14ac:dyDescent="0.2">
      <c r="A19" s="27" t="str">
        <f>A26</f>
        <v>Arbeitsstunde Aushilfskraft</v>
      </c>
      <c r="B19" s="29">
        <f>B26</f>
        <v>14.21</v>
      </c>
      <c r="C19" s="3">
        <f t="shared" ref="C19:C20" si="0">(B26/60)*D16</f>
        <v>5.9208333333333334</v>
      </c>
      <c r="D19" s="30"/>
    </row>
    <row r="20" spans="1:6" x14ac:dyDescent="0.2">
      <c r="A20" s="27" t="s">
        <v>12</v>
      </c>
      <c r="B20" s="29">
        <f>B27</f>
        <v>30</v>
      </c>
      <c r="C20" s="3">
        <f t="shared" si="0"/>
        <v>3.35</v>
      </c>
      <c r="D20" s="1"/>
    </row>
    <row r="21" spans="1:6" x14ac:dyDescent="0.2">
      <c r="A21" s="10" t="s">
        <v>56</v>
      </c>
      <c r="B21" s="10"/>
      <c r="C21" s="11">
        <f>SUM(C2:C20)</f>
        <v>16.004166666666666</v>
      </c>
      <c r="D21" s="10"/>
    </row>
    <row r="23" spans="1:6" ht="15" customHeight="1" x14ac:dyDescent="0.2">
      <c r="A23" t="s">
        <v>50</v>
      </c>
      <c r="B23" s="26"/>
      <c r="D23" s="19"/>
      <c r="F23" s="25"/>
    </row>
    <row r="24" spans="1:6" x14ac:dyDescent="0.2">
      <c r="B24" s="25"/>
      <c r="F24" s="25"/>
    </row>
    <row r="25" spans="1:6" x14ac:dyDescent="0.2">
      <c r="A25" s="27" t="s">
        <v>46</v>
      </c>
      <c r="B25" s="18">
        <v>25</v>
      </c>
    </row>
    <row r="26" spans="1:6" x14ac:dyDescent="0.2">
      <c r="A26" s="27" t="s">
        <v>47</v>
      </c>
      <c r="B26" s="18">
        <v>14.21</v>
      </c>
    </row>
    <row r="27" spans="1:6" x14ac:dyDescent="0.2">
      <c r="A27" s="27" t="s">
        <v>12</v>
      </c>
      <c r="B27" s="18">
        <v>30</v>
      </c>
    </row>
    <row r="28" spans="1:6" x14ac:dyDescent="0.2">
      <c r="B28" s="25"/>
    </row>
    <row r="29" spans="1:6" x14ac:dyDescent="0.2">
      <c r="A29" s="32" t="s">
        <v>55</v>
      </c>
      <c r="B29" s="25"/>
    </row>
    <row r="30" spans="1:6" x14ac:dyDescent="0.2">
      <c r="A30" s="18" t="s">
        <v>57</v>
      </c>
    </row>
  </sheetData>
  <pageMargins left="0.78740157499999996" right="0.78740157499999996" top="0.984251969" bottom="0.984251969" header="0.4921259845" footer="0.492125984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FF949-B938-4059-A5F2-C67B2DE665D8}">
  <dimension ref="A1:E26"/>
  <sheetViews>
    <sheetView workbookViewId="0">
      <selection activeCell="E26" sqref="E26"/>
    </sheetView>
  </sheetViews>
  <sheetFormatPr baseColWidth="10" defaultRowHeight="12.75" x14ac:dyDescent="0.2"/>
  <cols>
    <col min="1" max="1" width="37" customWidth="1"/>
  </cols>
  <sheetData>
    <row r="1" spans="1:5" ht="141.75" customHeight="1" x14ac:dyDescent="0.2">
      <c r="A1" s="36"/>
      <c r="B1" s="42" t="s">
        <v>76</v>
      </c>
      <c r="C1" s="42" t="s">
        <v>77</v>
      </c>
      <c r="D1" s="42" t="s">
        <v>78</v>
      </c>
      <c r="E1" s="42" t="s">
        <v>79</v>
      </c>
    </row>
    <row r="2" spans="1:5" ht="25.5" x14ac:dyDescent="0.2">
      <c r="A2" s="8" t="s">
        <v>80</v>
      </c>
      <c r="B2" s="36"/>
      <c r="C2" s="36"/>
      <c r="D2" s="36"/>
      <c r="E2" s="36"/>
    </row>
    <row r="3" spans="1:5" x14ac:dyDescent="0.2">
      <c r="A3" s="20" t="s">
        <v>81</v>
      </c>
      <c r="B3" s="43">
        <v>120000</v>
      </c>
      <c r="C3" s="44">
        <f>B3/10*9/10</f>
        <v>10800</v>
      </c>
      <c r="D3" s="44"/>
      <c r="E3" s="44"/>
    </row>
    <row r="4" spans="1:5" x14ac:dyDescent="0.2">
      <c r="A4" s="20" t="s">
        <v>82</v>
      </c>
      <c r="B4" s="45">
        <v>0.2</v>
      </c>
      <c r="C4" s="46">
        <f>B3*B4</f>
        <v>24000</v>
      </c>
      <c r="D4" s="44"/>
      <c r="E4" s="44"/>
    </row>
    <row r="5" spans="1:5" x14ac:dyDescent="0.2">
      <c r="A5" s="20" t="s">
        <v>83</v>
      </c>
      <c r="B5" s="47">
        <v>0.05</v>
      </c>
      <c r="C5" s="44">
        <f>B3*B5</f>
        <v>6000</v>
      </c>
      <c r="D5" s="44"/>
      <c r="E5" s="44"/>
    </row>
    <row r="6" spans="1:5" x14ac:dyDescent="0.2">
      <c r="A6" s="20" t="s">
        <v>84</v>
      </c>
      <c r="B6" s="47">
        <v>0.01</v>
      </c>
      <c r="C6" s="44">
        <f>B3*B6</f>
        <v>1200</v>
      </c>
      <c r="D6" s="44"/>
      <c r="E6" s="44"/>
    </row>
    <row r="7" spans="1:5" x14ac:dyDescent="0.2">
      <c r="A7" s="20" t="s">
        <v>85</v>
      </c>
      <c r="B7" s="47">
        <v>5.0000000000000001E-3</v>
      </c>
      <c r="C7" s="44">
        <f>B3*B7</f>
        <v>600</v>
      </c>
      <c r="D7" s="44"/>
      <c r="E7" s="44"/>
    </row>
    <row r="8" spans="1:5" ht="38.25" x14ac:dyDescent="0.2">
      <c r="A8" s="36" t="s">
        <v>86</v>
      </c>
      <c r="B8" s="48">
        <v>10</v>
      </c>
      <c r="C8" s="44"/>
      <c r="D8" s="44"/>
      <c r="E8" s="44"/>
    </row>
    <row r="9" spans="1:5" ht="15.75" x14ac:dyDescent="0.25">
      <c r="A9" s="21" t="s">
        <v>87</v>
      </c>
      <c r="B9" s="44"/>
      <c r="C9" s="44">
        <f>SUM(C5:C7)+C3</f>
        <v>18600</v>
      </c>
      <c r="D9" s="44"/>
      <c r="E9" s="24">
        <f>C9/500</f>
        <v>37.200000000000003</v>
      </c>
    </row>
    <row r="10" spans="1:5" x14ac:dyDescent="0.2">
      <c r="A10" s="20"/>
      <c r="B10" s="44"/>
      <c r="C10" s="44"/>
      <c r="D10" s="44"/>
      <c r="E10" s="44"/>
    </row>
    <row r="11" spans="1:5" x14ac:dyDescent="0.2">
      <c r="A11" s="21" t="s">
        <v>88</v>
      </c>
      <c r="B11" s="44"/>
      <c r="C11" s="44"/>
      <c r="D11" s="20"/>
      <c r="E11" s="44"/>
    </row>
    <row r="12" spans="1:5" x14ac:dyDescent="0.2">
      <c r="A12" s="20" t="s">
        <v>89</v>
      </c>
      <c r="B12" s="44"/>
      <c r="C12" s="44"/>
      <c r="D12" s="43">
        <v>15</v>
      </c>
      <c r="E12" s="44"/>
    </row>
    <row r="13" spans="1:5" x14ac:dyDescent="0.2">
      <c r="A13" s="20" t="s">
        <v>90</v>
      </c>
      <c r="B13" s="44"/>
      <c r="C13" s="44"/>
      <c r="D13" s="43">
        <v>0.4</v>
      </c>
      <c r="E13" s="44"/>
    </row>
    <row r="14" spans="1:5" x14ac:dyDescent="0.2">
      <c r="A14" s="20" t="s">
        <v>91</v>
      </c>
      <c r="B14" s="44"/>
      <c r="C14" s="44"/>
      <c r="D14" s="43">
        <v>6.2</v>
      </c>
      <c r="E14" s="44"/>
    </row>
    <row r="15" spans="1:5" x14ac:dyDescent="0.2">
      <c r="A15" s="20"/>
      <c r="B15" s="20"/>
      <c r="C15" s="20"/>
      <c r="D15" s="20"/>
      <c r="E15" s="20"/>
    </row>
    <row r="16" spans="1:5" x14ac:dyDescent="0.2">
      <c r="A16" s="21" t="s">
        <v>92</v>
      </c>
      <c r="B16" s="20"/>
      <c r="C16" s="20"/>
      <c r="D16" s="20"/>
      <c r="E16" s="20"/>
    </row>
    <row r="17" spans="1:5" x14ac:dyDescent="0.2">
      <c r="A17" s="20" t="s">
        <v>93</v>
      </c>
      <c r="B17" s="48">
        <v>500</v>
      </c>
      <c r="C17" s="20"/>
      <c r="D17" s="20"/>
      <c r="E17" s="20"/>
    </row>
    <row r="18" spans="1:5" x14ac:dyDescent="0.2">
      <c r="A18" s="20" t="s">
        <v>94</v>
      </c>
      <c r="B18" s="40" t="s">
        <v>100</v>
      </c>
      <c r="C18" s="20"/>
      <c r="D18" s="20"/>
      <c r="E18" s="20"/>
    </row>
    <row r="19" spans="1:5" x14ac:dyDescent="0.2">
      <c r="A19" s="20" t="s">
        <v>95</v>
      </c>
      <c r="B19" s="48">
        <v>0</v>
      </c>
      <c r="C19" s="20"/>
      <c r="D19" s="20"/>
      <c r="E19" s="20"/>
    </row>
    <row r="20" spans="1:5" x14ac:dyDescent="0.2">
      <c r="A20" s="20" t="s">
        <v>96</v>
      </c>
      <c r="B20" s="48">
        <v>0</v>
      </c>
      <c r="C20" s="20"/>
      <c r="D20" s="20"/>
      <c r="E20" s="20"/>
    </row>
    <row r="21" spans="1:5" x14ac:dyDescent="0.2">
      <c r="A21" s="20" t="s">
        <v>97</v>
      </c>
      <c r="B21" s="20"/>
      <c r="C21" s="20">
        <f>B17+B19*B20</f>
        <v>500</v>
      </c>
      <c r="D21" s="20"/>
      <c r="E21" s="20"/>
    </row>
    <row r="22" spans="1:5" x14ac:dyDescent="0.2">
      <c r="A22" s="20"/>
      <c r="B22" s="20"/>
      <c r="C22" s="20"/>
      <c r="D22" s="20"/>
      <c r="E22" s="20"/>
    </row>
    <row r="23" spans="1:5" ht="15.75" x14ac:dyDescent="0.25">
      <c r="A23" s="21" t="s">
        <v>98</v>
      </c>
      <c r="B23" s="20"/>
      <c r="C23" s="20"/>
      <c r="D23" s="24">
        <f>SUM(D12:D15)</f>
        <v>21.6</v>
      </c>
      <c r="E23" s="20"/>
    </row>
    <row r="24" spans="1:5" x14ac:dyDescent="0.2">
      <c r="A24" s="20"/>
      <c r="B24" s="20"/>
      <c r="C24" s="20"/>
      <c r="D24" s="20"/>
      <c r="E24" s="20"/>
    </row>
    <row r="25" spans="1:5" x14ac:dyDescent="0.2">
      <c r="A25" s="49" t="s">
        <v>99</v>
      </c>
      <c r="B25" s="49"/>
      <c r="C25" s="49"/>
      <c r="D25" s="49"/>
      <c r="E25" s="20"/>
    </row>
    <row r="26" spans="1:5" ht="20.25" x14ac:dyDescent="0.3">
      <c r="A26" s="49"/>
      <c r="B26" s="49"/>
      <c r="C26" s="49"/>
      <c r="D26" s="49"/>
      <c r="E26" s="41">
        <f>E9+D23</f>
        <v>58.800000000000004</v>
      </c>
    </row>
  </sheetData>
  <mergeCells count="1">
    <mergeCell ref="A25:D26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Besipielberechnung</vt:lpstr>
      <vt:lpstr>Anker</vt:lpstr>
      <vt:lpstr>Endpfahl</vt:lpstr>
      <vt:lpstr>Reihenpfahl</vt:lpstr>
      <vt:lpstr>Rebstock Röhre</vt:lpstr>
      <vt:lpstr>Rebstock Hochstamm </vt:lpstr>
      <vt:lpstr>Maschinenkosten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Ochßner</dc:creator>
  <cp:lastModifiedBy>Tim Ochssner</cp:lastModifiedBy>
  <dcterms:created xsi:type="dcterms:W3CDTF">2005-11-27T11:19:26Z</dcterms:created>
  <dcterms:modified xsi:type="dcterms:W3CDTF">2025-01-18T10:06:00Z</dcterms:modified>
</cp:coreProperties>
</file>