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ktuell\Arbeit\Aktuelle Artikel\2025\20250118 DWM Biegen und Binden\Biegen\"/>
    </mc:Choice>
  </mc:AlternateContent>
  <xr:revisionPtr revIDLastSave="0" documentId="13_ncr:1_{0FB450E9-326D-4E98-90E8-1672659F6993}" xr6:coauthVersionLast="47" xr6:coauthVersionMax="47" xr10:uidLastSave="{00000000-0000-0000-0000-000000000000}"/>
  <bookViews>
    <workbookView xWindow="-120" yWindow="600" windowWidth="29040" windowHeight="15000" tabRatio="665" xr2:uid="{00000000-000D-0000-FFFF-FFFF00000000}"/>
  </bookViews>
  <sheets>
    <sheet name="Kostenzusammenstellung" sheetId="6" r:id="rId1"/>
    <sheet name="Unterschied Gerät" sheetId="13" r:id="rId2"/>
    <sheet name="Kosten Bindegrät" sheetId="9" r:id="rId3"/>
    <sheet name="Charts" sheetId="15" r:id="rId4"/>
    <sheet name="Maschinenkosten KTBL" sheetId="12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6" l="1"/>
  <c r="K29" i="6"/>
  <c r="G29" i="6"/>
  <c r="G12" i="6"/>
  <c r="K23" i="6"/>
  <c r="K28" i="6"/>
  <c r="K27" i="6"/>
  <c r="J23" i="6"/>
  <c r="J22" i="6"/>
  <c r="K22" i="6" s="1"/>
  <c r="F22" i="6"/>
  <c r="G27" i="6" s="1"/>
  <c r="J25" i="6"/>
  <c r="K25" i="6" s="1"/>
  <c r="B22" i="6"/>
  <c r="C22" i="6" s="1"/>
  <c r="C30" i="6" s="1"/>
  <c r="C29" i="6" s="1"/>
  <c r="B23" i="6"/>
  <c r="C23" i="6" s="1"/>
  <c r="B25" i="6"/>
  <c r="C25" i="6" s="1"/>
  <c r="C27" i="6"/>
  <c r="G47" i="6"/>
  <c r="G46" i="6"/>
  <c r="G28" i="6"/>
  <c r="F23" i="6"/>
  <c r="G23" i="6" s="1"/>
  <c r="F6" i="6"/>
  <c r="G11" i="6"/>
  <c r="F7" i="6"/>
  <c r="G7" i="6" s="1"/>
  <c r="F43" i="6"/>
  <c r="G43" i="6" s="1"/>
  <c r="F42" i="6"/>
  <c r="G42" i="6" s="1"/>
  <c r="B7" i="6"/>
  <c r="B6" i="6"/>
  <c r="B43" i="6"/>
  <c r="C43" i="6" s="1"/>
  <c r="B42" i="6"/>
  <c r="K32" i="6" l="1"/>
  <c r="K31" i="6" s="1"/>
  <c r="G51" i="6"/>
  <c r="G50" i="6" s="1"/>
  <c r="G10" i="6"/>
  <c r="G6" i="6"/>
  <c r="C46" i="6"/>
  <c r="C4" i="9"/>
  <c r="C3" i="9" s="1"/>
  <c r="C5" i="9"/>
  <c r="C6" i="9"/>
  <c r="C7" i="9"/>
  <c r="D22" i="9"/>
  <c r="C42" i="6"/>
  <c r="C6" i="6"/>
  <c r="C7" i="6"/>
  <c r="G15" i="6" l="1"/>
  <c r="G14" i="6" s="1"/>
  <c r="C9" i="9"/>
  <c r="E9" i="9" s="1"/>
  <c r="E25" i="9" s="1"/>
  <c r="C15" i="6"/>
  <c r="C14" i="6" s="1"/>
  <c r="F25" i="6" l="1"/>
  <c r="G25" i="6" l="1"/>
  <c r="G22" i="6"/>
  <c r="C49" i="6"/>
  <c r="C48" i="6" s="1"/>
  <c r="G32" i="6" l="1"/>
  <c r="G31" i="6" s="1"/>
</calcChain>
</file>

<file path=xl/sharedStrings.xml><?xml version="1.0" encoding="utf-8"?>
<sst xmlns="http://schemas.openxmlformats.org/spreadsheetml/2006/main" count="147" uniqueCount="69">
  <si>
    <t>Anschaffungswert</t>
  </si>
  <si>
    <t>Zinssatz</t>
  </si>
  <si>
    <t>Kosten pro Jahr</t>
  </si>
  <si>
    <t>Restwert</t>
  </si>
  <si>
    <t>Fixe Kosten</t>
  </si>
  <si>
    <t>Summe Fixe Kosten</t>
  </si>
  <si>
    <t>Variable Kosten</t>
  </si>
  <si>
    <t>Kosten pro Stunde</t>
  </si>
  <si>
    <t>Reparatur</t>
  </si>
  <si>
    <t>Summe Variable Kosten pro Stunde</t>
  </si>
  <si>
    <t>Berechnung</t>
  </si>
  <si>
    <t>Unterbringung</t>
  </si>
  <si>
    <t>Summe der Kosten</t>
  </si>
  <si>
    <t>Annahmen für Berechnungsgrundlage</t>
  </si>
  <si>
    <t>Arbeitskosten Fachkraft</t>
  </si>
  <si>
    <t>Arbeitsstunde Aushilfskraft</t>
  </si>
  <si>
    <t>Arbeitslohn Schlepperfahrer</t>
  </si>
  <si>
    <t>Kosten pro Hektar</t>
  </si>
  <si>
    <t>Nutzungsdauer in Jahren</t>
  </si>
  <si>
    <t xml:space="preserve">Versicherung </t>
  </si>
  <si>
    <t>Einsatzbedfingungen</t>
  </si>
  <si>
    <t>Arbeitsstunden pro Jahr</t>
  </si>
  <si>
    <t>oder</t>
  </si>
  <si>
    <t>Arbeitsstunden pro Hektar</t>
  </si>
  <si>
    <t>Einsatzfläche</t>
  </si>
  <si>
    <t>pro Betriebsstunde</t>
  </si>
  <si>
    <t>Strom</t>
  </si>
  <si>
    <t>Akku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</si>
  <si>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die Fläche eingeben!</t>
    </r>
  </si>
  <si>
    <t>Arbeitskosten der Akkuschere pro Stunde ohne Person =                                     Fixkosten pro Stunde zuzüglich Variabler Kosten pro Stunde:</t>
  </si>
  <si>
    <t>Materialverbrauch Biegen pro Hektar</t>
  </si>
  <si>
    <t>Durchschnittliche Kosten der Arbeitsstunde:</t>
  </si>
  <si>
    <t>Eine Rute angeschnitten</t>
  </si>
  <si>
    <r>
      <t>Standardspalieranlage                                         Berechnungsbeispiel der Stockpflegekosten für einen Hektar</t>
    </r>
    <r>
      <rPr>
        <sz val="8"/>
        <rFont val="Arial"/>
        <family val="2"/>
      </rPr>
      <t xml:space="preserve"> (Standraum 2,00 m *1,20 m)</t>
    </r>
  </si>
  <si>
    <t xml:space="preserve"> </t>
  </si>
  <si>
    <t>Vorgaben für die Berechnung</t>
  </si>
  <si>
    <t>Felder in Matrixen werden automatisch aktualisiert</t>
  </si>
  <si>
    <t>4166 Stock,                      2,00 m Zeilenbreite,                1,20 m Stockabstand     Riesling</t>
  </si>
  <si>
    <t>Arbeitszeit</t>
  </si>
  <si>
    <t>Biegen 1 Rute Flachbogen</t>
  </si>
  <si>
    <t>Biegen 1 Rute Flacher Bogen</t>
  </si>
  <si>
    <t>Biegen 2 Ruten</t>
  </si>
  <si>
    <t>Biegen 1 Rute Flachbogen Papier</t>
  </si>
  <si>
    <t>Biegen 1 Rute Papier</t>
  </si>
  <si>
    <t>Biegen 2 Ruten Papier</t>
  </si>
  <si>
    <t>Papier</t>
  </si>
  <si>
    <t>Biegen 1 Rute Flachbogen Belidraht</t>
  </si>
  <si>
    <t>Biegen 2 Ruten Beli Draht</t>
  </si>
  <si>
    <t>Biegen 1 Rute Beli Draht</t>
  </si>
  <si>
    <t>Beli Bindezange</t>
  </si>
  <si>
    <t>Pellenc Fixion 2</t>
  </si>
  <si>
    <t>Arbeitszeit Fachkraft</t>
  </si>
  <si>
    <t>Arbeitszeit Biegen Fachkraft</t>
  </si>
  <si>
    <t>Arbeitszeit Biegen Aushilfskraft</t>
  </si>
  <si>
    <t>Kosten der Akkubiegezange pro Stunde</t>
  </si>
  <si>
    <r>
      <t>Fixe Kosten pro Stunde be</t>
    </r>
    <r>
      <rPr>
        <sz val="10"/>
        <color theme="1"/>
        <rFont val="Arial"/>
        <family val="2"/>
      </rPr>
      <t>i 300</t>
    </r>
    <r>
      <rPr>
        <sz val="10"/>
        <rFont val="Arial"/>
        <family val="2"/>
      </rPr>
      <t xml:space="preserve"> Arbeitsstunden pro Jahr</t>
    </r>
  </si>
  <si>
    <t>Systemberechnung für das Biegen:                  Facharbeitskraft bindet mit Elekrobindegegerät:</t>
  </si>
  <si>
    <t>Arbeitszeit Aushilfskraft</t>
  </si>
  <si>
    <t>Arbeitszeit Stockbindung Fachkraft</t>
  </si>
  <si>
    <t>Arbeitszeit Stockbindung Aushilfskraft</t>
  </si>
  <si>
    <t>Systemberechnung für das Biegen:                  Facharbeitskraft bindet mit Elekrobindegegerät und Stockkorrekturen:</t>
  </si>
  <si>
    <t>Biegen 1 Rute Fixion</t>
  </si>
  <si>
    <t>Biegen 1 Rute Flachbogen Fixion</t>
  </si>
  <si>
    <t>Systemberechnung für das Biegen:                  Saisonarbeitskraft bindet Papierdraht:</t>
  </si>
  <si>
    <t>Systemberechnung für das Biegen (Papierdraht):                  Saisonarbeitskraft bindet mit Stockkorrekturen:</t>
  </si>
  <si>
    <t>Systemberechnung für das Biegen Papierdraht:                  Fachkraft bindet mit Stockkorrekturen</t>
  </si>
  <si>
    <t>Systemberechnung für das Biegen:                  Saisonarbeitskraft bindet mit Elekrobindegegerät und Stockkorrekturen:</t>
  </si>
  <si>
    <t>Systemberechnung die Ertragsregulierung:                  Ausbrechen intensiv:</t>
  </si>
  <si>
    <t>Materialverbrauch Biegen/ + Stamm pro Hektar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</si>
</sst>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0.00\ "/>
    <numFmt numFmtId="166" formatCode="#,##0.00\ _€"/>
  </numFmts>
  <fonts count="1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47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b/>
      <sz val="11.7"/>
      <color indexed="8"/>
      <name val="Arial"/>
      <family val="2"/>
    </font>
    <font>
      <b/>
      <sz val="12"/>
      <color indexed="8"/>
      <name val="Arial"/>
      <family val="2"/>
    </font>
    <font>
      <sz val="11.7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8"/>
      <color indexed="9"/>
      <name val="Arial"/>
      <family val="2"/>
    </font>
    <font>
      <sz val="16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164" fontId="2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/>
    <xf numFmtId="164" fontId="4" fillId="0" borderId="1" xfId="0" applyNumberFormat="1" applyFont="1" applyBorder="1"/>
    <xf numFmtId="164" fontId="0" fillId="3" borderId="1" xfId="0" applyNumberFormat="1" applyFill="1" applyBorder="1"/>
    <xf numFmtId="0" fontId="5" fillId="0" borderId="1" xfId="0" applyFont="1" applyBorder="1"/>
    <xf numFmtId="164" fontId="7" fillId="0" borderId="1" xfId="0" applyNumberFormat="1" applyFont="1" applyBorder="1"/>
    <xf numFmtId="164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8" fillId="0" borderId="0" xfId="0" applyFont="1"/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5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4" borderId="1" xfId="0" applyFill="1" applyBorder="1" applyAlignment="1">
      <alignment wrapText="1"/>
    </xf>
    <xf numFmtId="0" fontId="0" fillId="6" borderId="1" xfId="0" applyFill="1" applyBorder="1"/>
    <xf numFmtId="0" fontId="0" fillId="0" borderId="0" xfId="0" applyAlignment="1">
      <alignment horizontal="left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166" fontId="0" fillId="3" borderId="1" xfId="0" applyNumberFormat="1" applyFill="1" applyBorder="1" applyAlignment="1" applyProtection="1">
      <alignment horizontal="center"/>
      <protection locked="0"/>
    </xf>
    <xf numFmtId="0" fontId="15" fillId="5" borderId="2" xfId="0" applyFont="1" applyFill="1" applyBorder="1" applyAlignment="1">
      <alignment wrapText="1"/>
    </xf>
    <xf numFmtId="0" fontId="14" fillId="5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Relative Abweichung Bogenbiegezeit</a:t>
            </a:r>
            <a:r>
              <a:rPr lang="en-US" baseline="0"/>
              <a:t> in %</a:t>
            </a:r>
            <a:r>
              <a:rPr lang="en-US"/>
              <a:t> abhängig vom verwendeten Biegematerial/Biegegerät (Durchschnitt:</a:t>
            </a:r>
            <a:r>
              <a:rPr lang="en-US" baseline="0"/>
              <a:t> 12,06 Akh/ha)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487360839417528E-2"/>
          <c:y val="0.18296936739116762"/>
          <c:w val="0.86028477690288718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'[1]Material 1'!$A$28</c:f>
              <c:strCache>
                <c:ptCount val="1"/>
                <c:pt idx="0">
                  <c:v>Relative Abweichung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C24-4BDC-B240-000539D395D1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C24-4BDC-B240-000539D395D1}"/>
              </c:ext>
            </c:extLst>
          </c:dPt>
          <c:cat>
            <c:strRef>
              <c:f>'[1]Material 1'!$B$27:$F$27</c:f>
              <c:strCache>
                <c:ptCount val="5"/>
                <c:pt idx="0">
                  <c:v>Papier</c:v>
                </c:pt>
                <c:pt idx="1">
                  <c:v>Max-Tapener</c:v>
                </c:pt>
                <c:pt idx="2">
                  <c:v>Beli Bindegerät</c:v>
                </c:pt>
                <c:pt idx="3">
                  <c:v>Pellence- Bindezange</c:v>
                </c:pt>
                <c:pt idx="4">
                  <c:v>Mittelwert aller</c:v>
                </c:pt>
              </c:strCache>
            </c:strRef>
          </c:cat>
          <c:val>
            <c:numRef>
              <c:f>'[1]Material 1'!$B$28:$F$28</c:f>
              <c:numCache>
                <c:formatCode>General</c:formatCode>
                <c:ptCount val="5"/>
                <c:pt idx="0">
                  <c:v>0.1962398576727904</c:v>
                </c:pt>
                <c:pt idx="1">
                  <c:v>1.0680904599829955E-2</c:v>
                </c:pt>
                <c:pt idx="2">
                  <c:v>-9.7181683999234436E-2</c:v>
                </c:pt>
                <c:pt idx="3">
                  <c:v>-0.10973907827338558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24-4BDC-B240-000539D395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7352216"/>
        <c:axId val="607353528"/>
      </c:barChart>
      <c:catAx>
        <c:axId val="6073522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7353528"/>
        <c:crosses val="autoZero"/>
        <c:auto val="1"/>
        <c:lblAlgn val="ctr"/>
        <c:lblOffset val="100"/>
        <c:noMultiLvlLbl val="0"/>
      </c:catAx>
      <c:valAx>
        <c:axId val="607353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7352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Arbeitszeiten des Biegens relativ zum Durchschnitt aller gewählten Biegeformen ( Bezugszahl 20,72 Akh/ha)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1749723145071992E-2"/>
          <c:y val="0.14286461411971327"/>
          <c:w val="0.55782562063462993"/>
          <c:h val="0.8009158377908970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E5432">
                  <a:alpha val="47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AE2-4F41-BEC5-938CDAFD677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>
                  <a:alpha val="56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AE2-4F41-BEC5-938CDAFD677E}"/>
              </c:ext>
            </c:extLst>
          </c:dPt>
          <c:cat>
            <c:strRef>
              <c:f>'[1]Bindung 1'!$B$12:$J$12</c:f>
              <c:strCache>
                <c:ptCount val="9"/>
                <c:pt idx="0">
                  <c:v>Mittelwert Arbeitsrichtung von unten nach oben </c:v>
                </c:pt>
                <c:pt idx="1">
                  <c:v>Mittelwert Arbeitsrichtung von oben nach unten </c:v>
                </c:pt>
                <c:pt idx="2">
                  <c:v>Arbeitsrichtung und Biegerichtung von unten nach oben</c:v>
                </c:pt>
                <c:pt idx="3">
                  <c:v>Arbeitsrichtung und Biegerichtung von oben nach unten</c:v>
                </c:pt>
                <c:pt idx="4">
                  <c:v>Arbeitsrichtung und Biegerichtung gleich</c:v>
                </c:pt>
                <c:pt idx="5">
                  <c:v>Arbeitsrichtung und Biegerichtung gegenläufig</c:v>
                </c:pt>
                <c:pt idx="6">
                  <c:v>2 Ruten Halbbögen</c:v>
                </c:pt>
                <c:pt idx="7">
                  <c:v>2 Ruten Flachbögen</c:v>
                </c:pt>
                <c:pt idx="8">
                  <c:v>Mittelwert aller Biegungen</c:v>
                </c:pt>
              </c:strCache>
            </c:strRef>
          </c:cat>
          <c:val>
            <c:numRef>
              <c:f>'[1]Bindung 1'!$B$13:$J$13</c:f>
              <c:numCache>
                <c:formatCode>General</c:formatCode>
                <c:ptCount val="9"/>
                <c:pt idx="0">
                  <c:v>-15.224724009018502</c:v>
                </c:pt>
                <c:pt idx="1">
                  <c:v>-10.131270147360965</c:v>
                </c:pt>
                <c:pt idx="2">
                  <c:v>-15.811044587113258</c:v>
                </c:pt>
                <c:pt idx="3">
                  <c:v>-21.057521110195125</c:v>
                </c:pt>
                <c:pt idx="4">
                  <c:v>-16.991519843854007</c:v>
                </c:pt>
                <c:pt idx="5">
                  <c:v>-7.1123067277142269</c:v>
                </c:pt>
                <c:pt idx="6">
                  <c:v>9.2444705810196979</c:v>
                </c:pt>
                <c:pt idx="7">
                  <c:v>42.085157531993787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E2-4F41-BEC5-938CDAFD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4"/>
        <c:axId val="824145176"/>
        <c:axId val="824135008"/>
      </c:barChart>
      <c:catAx>
        <c:axId val="824145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4135008"/>
        <c:crosses val="autoZero"/>
        <c:auto val="1"/>
        <c:lblAlgn val="ctr"/>
        <c:lblOffset val="100"/>
        <c:noMultiLvlLbl val="0"/>
      </c:catAx>
      <c:valAx>
        <c:axId val="824135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4145176"/>
        <c:crossesAt val="1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Arbeitszeiten des Biegens bei</a:t>
            </a:r>
            <a:r>
              <a:rPr lang="de-DE" baseline="0"/>
              <a:t> unterschiedlicher Rutezahl  und Bieg</a:t>
            </a:r>
            <a:r>
              <a:rPr lang="de-DE"/>
              <a:t>eform</a:t>
            </a:r>
          </a:p>
          <a:p>
            <a:pPr>
              <a:defRPr/>
            </a:pPr>
            <a:r>
              <a:rPr lang="de-DE"/>
              <a:t> (Akh/ha)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4.1749723145071992E-2"/>
          <c:y val="0.16140018921475874"/>
          <c:w val="0.84832524172820378"/>
          <c:h val="0.7812101301906797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E5432">
                  <a:alpha val="47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4CB-40E8-86D1-2123CC67F1D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>
                  <a:alpha val="56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4CB-40E8-86D1-2123CC67F1D6}"/>
              </c:ext>
            </c:extLst>
          </c:dPt>
          <c:cat>
            <c:strRef>
              <c:f>'[1]Bindung 0'!$B$12:$D$12</c:f>
              <c:strCache>
                <c:ptCount val="3"/>
                <c:pt idx="0">
                  <c:v>1Flachbogen geschlungen</c:v>
                </c:pt>
                <c:pt idx="1">
                  <c:v>2 Ruten Halbbögen</c:v>
                </c:pt>
                <c:pt idx="2">
                  <c:v>2 Ruten Flachbögen</c:v>
                </c:pt>
              </c:strCache>
            </c:strRef>
          </c:cat>
          <c:val>
            <c:numRef>
              <c:f>'[1]Bindung 0'!$B$13:$D$13</c:f>
              <c:numCache>
                <c:formatCode>General</c:formatCode>
                <c:ptCount val="3"/>
                <c:pt idx="0">
                  <c:v>18.13</c:v>
                </c:pt>
                <c:pt idx="1">
                  <c:v>22.63</c:v>
                </c:pt>
                <c:pt idx="2">
                  <c:v>29.44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CB-40E8-86D1-2123CC67F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4"/>
        <c:axId val="824145176"/>
        <c:axId val="824135008"/>
      </c:barChart>
      <c:catAx>
        <c:axId val="824145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4135008"/>
        <c:crosses val="autoZero"/>
        <c:auto val="1"/>
        <c:lblAlgn val="ctr"/>
        <c:lblOffset val="100"/>
        <c:noMultiLvlLbl val="0"/>
      </c:catAx>
      <c:valAx>
        <c:axId val="824135008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824145176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362971</xdr:rowOff>
    </xdr:from>
    <xdr:to>
      <xdr:col>0</xdr:col>
      <xdr:colOff>1606216</xdr:colOff>
      <xdr:row>0</xdr:row>
      <xdr:rowOff>1427729</xdr:rowOff>
    </xdr:to>
    <xdr:pic>
      <xdr:nvPicPr>
        <xdr:cNvPr id="35" name="Bild 1">
          <a:extLst>
            <a:ext uri="{FF2B5EF4-FFF2-40B4-BE49-F238E27FC236}">
              <a16:creationId xmlns:a16="http://schemas.microsoft.com/office/drawing/2014/main" id="{74D21A01-AAEE-4AA4-98A0-00B231835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362971"/>
          <a:ext cx="1606216" cy="1064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3809</xdr:colOff>
      <xdr:row>1</xdr:row>
      <xdr:rowOff>65325</xdr:rowOff>
    </xdr:from>
    <xdr:to>
      <xdr:col>2</xdr:col>
      <xdr:colOff>1643062</xdr:colOff>
      <xdr:row>1</xdr:row>
      <xdr:rowOff>1294765</xdr:rowOff>
    </xdr:to>
    <xdr:pic>
      <xdr:nvPicPr>
        <xdr:cNvPr id="36" name="Bild 2">
          <a:extLst>
            <a:ext uri="{FF2B5EF4-FFF2-40B4-BE49-F238E27FC236}">
              <a16:creationId xmlns:a16="http://schemas.microsoft.com/office/drawing/2014/main" id="{22D1F826-ADEC-4A05-B595-89E194A1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49465" y="1565513"/>
          <a:ext cx="1639253" cy="1229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1727834</xdr:colOff>
      <xdr:row>2</xdr:row>
      <xdr:rowOff>31312</xdr:rowOff>
    </xdr:from>
    <xdr:to>
      <xdr:col>2</xdr:col>
      <xdr:colOff>1630522</xdr:colOff>
      <xdr:row>2</xdr:row>
      <xdr:rowOff>1262062</xdr:rowOff>
    </xdr:to>
    <xdr:pic>
      <xdr:nvPicPr>
        <xdr:cNvPr id="37" name="Bild 3">
          <a:extLst>
            <a:ext uri="{FF2B5EF4-FFF2-40B4-BE49-F238E27FC236}">
              <a16:creationId xmlns:a16="http://schemas.microsoft.com/office/drawing/2014/main" id="{7F12E323-C334-4B26-ACD8-2CB375CF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35178" y="2984062"/>
          <a:ext cx="1641000" cy="123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23814</xdr:colOff>
      <xdr:row>3</xdr:row>
      <xdr:rowOff>64295</xdr:rowOff>
    </xdr:from>
    <xdr:to>
      <xdr:col>2</xdr:col>
      <xdr:colOff>1654970</xdr:colOff>
      <xdr:row>3</xdr:row>
      <xdr:rowOff>1381125</xdr:rowOff>
    </xdr:to>
    <xdr:pic>
      <xdr:nvPicPr>
        <xdr:cNvPr id="38" name="Bild 4">
          <a:extLst>
            <a:ext uri="{FF2B5EF4-FFF2-40B4-BE49-F238E27FC236}">
              <a16:creationId xmlns:a16="http://schemas.microsoft.com/office/drawing/2014/main" id="{4707630E-F331-481D-8FC4-1F38307D49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4" r="2970"/>
        <a:stretch/>
      </xdr:blipFill>
      <xdr:spPr bwMode="auto">
        <a:xfrm>
          <a:off x="3369470" y="4410076"/>
          <a:ext cx="1631156" cy="1316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12832</xdr:colOff>
      <xdr:row>3</xdr:row>
      <xdr:rowOff>111221</xdr:rowOff>
    </xdr:from>
    <xdr:to>
      <xdr:col>5</xdr:col>
      <xdr:colOff>1643062</xdr:colOff>
      <xdr:row>3</xdr:row>
      <xdr:rowOff>1393031</xdr:rowOff>
    </xdr:to>
    <xdr:pic>
      <xdr:nvPicPr>
        <xdr:cNvPr id="40" name="Bild 8">
          <a:extLst>
            <a:ext uri="{FF2B5EF4-FFF2-40B4-BE49-F238E27FC236}">
              <a16:creationId xmlns:a16="http://schemas.microsoft.com/office/drawing/2014/main" id="{8707A5C2-794F-4850-8EA2-3994FE6D4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37582" y="4457002"/>
          <a:ext cx="1630230" cy="1281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1559719</xdr:colOff>
      <xdr:row>0</xdr:row>
      <xdr:rowOff>1169193</xdr:rowOff>
    </xdr:to>
    <xdr:pic>
      <xdr:nvPicPr>
        <xdr:cNvPr id="3" name="Bild 4">
          <a:extLst>
            <a:ext uri="{FF2B5EF4-FFF2-40B4-BE49-F238E27FC236}">
              <a16:creationId xmlns:a16="http://schemas.microsoft.com/office/drawing/2014/main" id="{166837EF-3875-49A2-8DC7-AABEECEBD6E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06" t="-1018" r="1004" b="1018"/>
        <a:stretch/>
      </xdr:blipFill>
      <xdr:spPr bwMode="auto">
        <a:xfrm>
          <a:off x="3345656" y="0"/>
          <a:ext cx="1559719" cy="116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47625</xdr:colOff>
      <xdr:row>0</xdr:row>
      <xdr:rowOff>23812</xdr:rowOff>
    </xdr:from>
    <xdr:to>
      <xdr:col>5</xdr:col>
      <xdr:colOff>1607344</xdr:colOff>
      <xdr:row>0</xdr:row>
      <xdr:rowOff>1193005</xdr:rowOff>
    </xdr:to>
    <xdr:pic>
      <xdr:nvPicPr>
        <xdr:cNvPr id="6" name="Bild 4">
          <a:extLst>
            <a:ext uri="{FF2B5EF4-FFF2-40B4-BE49-F238E27FC236}">
              <a16:creationId xmlns:a16="http://schemas.microsoft.com/office/drawing/2014/main" id="{D2748C47-FDF6-4082-AC81-DC94173018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869" r="1768"/>
        <a:stretch/>
      </xdr:blipFill>
      <xdr:spPr bwMode="auto">
        <a:xfrm>
          <a:off x="7572375" y="23812"/>
          <a:ext cx="1559719" cy="116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47624</xdr:colOff>
      <xdr:row>2</xdr:row>
      <xdr:rowOff>71436</xdr:rowOff>
    </xdr:from>
    <xdr:to>
      <xdr:col>5</xdr:col>
      <xdr:colOff>1688624</xdr:colOff>
      <xdr:row>2</xdr:row>
      <xdr:rowOff>1302186</xdr:rowOff>
    </xdr:to>
    <xdr:pic>
      <xdr:nvPicPr>
        <xdr:cNvPr id="7" name="Bild 3">
          <a:extLst>
            <a:ext uri="{FF2B5EF4-FFF2-40B4-BE49-F238E27FC236}">
              <a16:creationId xmlns:a16="http://schemas.microsoft.com/office/drawing/2014/main" id="{D6CD2F56-65D5-4857-A12C-349EF695F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72374" y="3024186"/>
          <a:ext cx="1641000" cy="123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59530</xdr:colOff>
      <xdr:row>1</xdr:row>
      <xdr:rowOff>95248</xdr:rowOff>
    </xdr:from>
    <xdr:to>
      <xdr:col>5</xdr:col>
      <xdr:colOff>1698783</xdr:colOff>
      <xdr:row>1</xdr:row>
      <xdr:rowOff>1324688</xdr:rowOff>
    </xdr:to>
    <xdr:pic>
      <xdr:nvPicPr>
        <xdr:cNvPr id="8" name="Bild 2">
          <a:extLst>
            <a:ext uri="{FF2B5EF4-FFF2-40B4-BE49-F238E27FC236}">
              <a16:creationId xmlns:a16="http://schemas.microsoft.com/office/drawing/2014/main" id="{7A619B83-9DF6-4E9E-9522-0D16138D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84280" y="1595436"/>
          <a:ext cx="1639253" cy="1229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96176</xdr:colOff>
      <xdr:row>3</xdr:row>
      <xdr:rowOff>146940</xdr:rowOff>
    </xdr:from>
    <xdr:ext cx="1630230" cy="1281810"/>
    <xdr:pic>
      <xdr:nvPicPr>
        <xdr:cNvPr id="13" name="Bild 8">
          <a:extLst>
            <a:ext uri="{FF2B5EF4-FFF2-40B4-BE49-F238E27FC236}">
              <a16:creationId xmlns:a16="http://schemas.microsoft.com/office/drawing/2014/main" id="{384A8C76-DFA5-460D-BBBB-CBA675D39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859551" y="4492721"/>
          <a:ext cx="1630230" cy="1281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59530</xdr:colOff>
      <xdr:row>2</xdr:row>
      <xdr:rowOff>119061</xdr:rowOff>
    </xdr:from>
    <xdr:ext cx="1641000" cy="1230750"/>
    <xdr:pic>
      <xdr:nvPicPr>
        <xdr:cNvPr id="14" name="Bild 3">
          <a:extLst>
            <a:ext uri="{FF2B5EF4-FFF2-40B4-BE49-F238E27FC236}">
              <a16:creationId xmlns:a16="http://schemas.microsoft.com/office/drawing/2014/main" id="{808F34E5-53D8-4BBF-8E3B-6AB7F7F05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822905" y="3071811"/>
          <a:ext cx="1641000" cy="123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83343</xdr:colOff>
      <xdr:row>1</xdr:row>
      <xdr:rowOff>130966</xdr:rowOff>
    </xdr:from>
    <xdr:ext cx="1639253" cy="1229440"/>
    <xdr:pic>
      <xdr:nvPicPr>
        <xdr:cNvPr id="15" name="Bild 2">
          <a:extLst>
            <a:ext uri="{FF2B5EF4-FFF2-40B4-BE49-F238E27FC236}">
              <a16:creationId xmlns:a16="http://schemas.microsoft.com/office/drawing/2014/main" id="{D1554AFD-4CCD-443B-832E-9CB60E0DD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1846718" y="1631154"/>
          <a:ext cx="1639253" cy="1229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59528</xdr:colOff>
      <xdr:row>0</xdr:row>
      <xdr:rowOff>0</xdr:rowOff>
    </xdr:from>
    <xdr:to>
      <xdr:col>8</xdr:col>
      <xdr:colOff>1738308</xdr:colOff>
      <xdr:row>0</xdr:row>
      <xdr:rowOff>1279726</xdr:rowOff>
    </xdr:to>
    <xdr:pic>
      <xdr:nvPicPr>
        <xdr:cNvPr id="16" name="Bild 4">
          <a:extLst>
            <a:ext uri="{FF2B5EF4-FFF2-40B4-BE49-F238E27FC236}">
              <a16:creationId xmlns:a16="http://schemas.microsoft.com/office/drawing/2014/main" id="{75B6E405-CDC1-404D-818E-01E96FD6273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579" t="27860" r="-4647" b="-2294"/>
        <a:stretch/>
      </xdr:blipFill>
      <xdr:spPr bwMode="auto">
        <a:xfrm>
          <a:off x="11822903" y="0"/>
          <a:ext cx="1678780" cy="1279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240030</xdr:colOff>
      <xdr:row>0</xdr:row>
      <xdr:rowOff>0</xdr:rowOff>
    </xdr:from>
    <xdr:to>
      <xdr:col>0</xdr:col>
      <xdr:colOff>720090</xdr:colOff>
      <xdr:row>0</xdr:row>
      <xdr:rowOff>640080</xdr:rowOff>
    </xdr:to>
    <xdr:pic>
      <xdr:nvPicPr>
        <xdr:cNvPr id="9218" name="Bild 2">
          <a:extLst>
            <a:ext uri="{FF2B5EF4-FFF2-40B4-BE49-F238E27FC236}">
              <a16:creationId xmlns:a16="http://schemas.microsoft.com/office/drawing/2014/main" id="{8233CF6E-162C-49EF-B398-BB38BDC3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40030" y="0"/>
          <a:ext cx="48006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605790</xdr:colOff>
      <xdr:row>21</xdr:row>
      <xdr:rowOff>97155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4169BE-19F7-462E-80B6-9E11700D9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8</xdr:col>
      <xdr:colOff>571500</xdr:colOff>
      <xdr:row>52</xdr:row>
      <xdr:rowOff>100965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A9F9D2FF-65D1-4D10-826B-EA328098F5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54</xdr:row>
      <xdr:rowOff>0</xdr:rowOff>
    </xdr:from>
    <xdr:to>
      <xdr:col>5</xdr:col>
      <xdr:colOff>480060</xdr:colOff>
      <xdr:row>88</xdr:row>
      <xdr:rowOff>118110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7EC27A7C-B99C-46D5-812D-5866FECBD0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353963</xdr:colOff>
      <xdr:row>43</xdr:row>
      <xdr:rowOff>48603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48A9F47-9BD2-D476-6D56-D48ABD312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021963" cy="70113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ktuell/Arbeit/Aktuelle%20Artikel/2021/20210201%20Artikel%20DWM%20Biegen/2018%20Chardonnay%20Versuch%20Schneiden%20und%20Bie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"/>
      <sheetName val="Klone"/>
      <sheetName val="2015 Kompost"/>
      <sheetName val="Arbeit 2015 2016 2017"/>
      <sheetName val="Arbeit 2016 2016 2017 Bezug"/>
      <sheetName val="Berechnungen Biegen Materialart"/>
      <sheetName val="Berechnung Biegen Laufrichtung"/>
      <sheetName val="Bindung 0"/>
      <sheetName val="Bindung 1"/>
      <sheetName val="Bindung 2"/>
      <sheetName val="Bindung 3"/>
      <sheetName val="Material 1"/>
      <sheetName val="Bindung 4"/>
      <sheetName val="Tabel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B12" t="str">
            <v>1Flachbogen geschlungen</v>
          </cell>
          <cell r="C12" t="str">
            <v>2 Ruten Halbbögen</v>
          </cell>
          <cell r="D12" t="str">
            <v>2 Ruten Flachbögen</v>
          </cell>
        </row>
        <row r="13">
          <cell r="B13">
            <v>18.13</v>
          </cell>
          <cell r="C13">
            <v>22.63</v>
          </cell>
          <cell r="D13">
            <v>29.44</v>
          </cell>
        </row>
      </sheetData>
      <sheetData sheetId="8">
        <row r="12">
          <cell r="B12" t="str">
            <v xml:space="preserve">Mittelwert Arbeitsrichtung von unten nach oben </v>
          </cell>
          <cell r="C12" t="str">
            <v xml:space="preserve">Mittelwert Arbeitsrichtung von oben nach unten </v>
          </cell>
          <cell r="D12" t="str">
            <v>Arbeitsrichtung und Biegerichtung von unten nach oben</v>
          </cell>
          <cell r="E12" t="str">
            <v>Arbeitsrichtung und Biegerichtung von oben nach unten</v>
          </cell>
          <cell r="F12" t="str">
            <v>Arbeitsrichtung und Biegerichtung gleich</v>
          </cell>
          <cell r="G12" t="str">
            <v>Arbeitsrichtung und Biegerichtung gegenläufig</v>
          </cell>
          <cell r="H12" t="str">
            <v>2 Ruten Halbbögen</v>
          </cell>
          <cell r="I12" t="str">
            <v>2 Ruten Flachbögen</v>
          </cell>
          <cell r="J12" t="str">
            <v>Mittelwert aller Biegungen</v>
          </cell>
        </row>
        <row r="13">
          <cell r="B13">
            <v>-15.224724009018502</v>
          </cell>
          <cell r="C13">
            <v>-10.131270147360965</v>
          </cell>
          <cell r="D13">
            <v>-15.811044587113258</v>
          </cell>
          <cell r="E13">
            <v>-21.057521110195125</v>
          </cell>
          <cell r="F13">
            <v>-16.991519843854007</v>
          </cell>
          <cell r="G13">
            <v>-7.1123067277142269</v>
          </cell>
          <cell r="H13">
            <v>9.2444705810196979</v>
          </cell>
          <cell r="I13">
            <v>42.085157531993787</v>
          </cell>
          <cell r="J13">
            <v>0</v>
          </cell>
        </row>
      </sheetData>
      <sheetData sheetId="9"/>
      <sheetData sheetId="10"/>
      <sheetData sheetId="11">
        <row r="27">
          <cell r="B27" t="str">
            <v>Papier</v>
          </cell>
          <cell r="C27" t="str">
            <v>Max-Tapener</v>
          </cell>
          <cell r="D27" t="str">
            <v>Beli Bindegerät</v>
          </cell>
          <cell r="E27" t="str">
            <v>Pellence- Bindezange</v>
          </cell>
          <cell r="F27" t="str">
            <v>Mittelwert aller</v>
          </cell>
        </row>
        <row r="28">
          <cell r="A28" t="str">
            <v>Relative Abweichung</v>
          </cell>
          <cell r="B28">
            <v>0.1962398576727904</v>
          </cell>
          <cell r="C28">
            <v>1.0680904599829955E-2</v>
          </cell>
          <cell r="D28">
            <v>-9.7181683999234436E-2</v>
          </cell>
          <cell r="E28">
            <v>-0.10973907827338558</v>
          </cell>
          <cell r="F28">
            <v>0</v>
          </cell>
        </row>
      </sheetData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topLeftCell="A4" workbookViewId="0">
      <selection activeCell="A37" sqref="A37:C56"/>
    </sheetView>
  </sheetViews>
  <sheetFormatPr baseColWidth="10" defaultRowHeight="12.75" x14ac:dyDescent="0.2"/>
  <cols>
    <col min="1" max="1" width="42.140625" customWidth="1"/>
    <col min="2" max="2" width="22.42578125" style="14" customWidth="1"/>
    <col min="3" max="3" width="14.42578125" customWidth="1"/>
    <col min="5" max="5" width="42.140625" customWidth="1"/>
    <col min="6" max="6" width="22.42578125" style="14" customWidth="1"/>
    <col min="7" max="7" width="14.42578125" customWidth="1"/>
    <col min="9" max="9" width="43.5703125" customWidth="1"/>
    <col min="10" max="10" width="20.28515625" customWidth="1"/>
  </cols>
  <sheetData>
    <row r="1" spans="1:7" s="31" customFormat="1" ht="63.75" customHeight="1" x14ac:dyDescent="0.35">
      <c r="A1" s="49" t="s">
        <v>67</v>
      </c>
      <c r="B1" s="50"/>
      <c r="C1" s="50"/>
      <c r="E1" s="49" t="s">
        <v>65</v>
      </c>
      <c r="F1" s="50"/>
      <c r="G1" s="50"/>
    </row>
    <row r="2" spans="1:7" s="1" customFormat="1" ht="38.25" x14ac:dyDescent="0.2">
      <c r="A2" s="5" t="s">
        <v>33</v>
      </c>
      <c r="B2" s="17" t="s">
        <v>13</v>
      </c>
      <c r="C2" s="6" t="s">
        <v>17</v>
      </c>
      <c r="E2" s="5" t="s">
        <v>33</v>
      </c>
      <c r="F2" s="17" t="s">
        <v>13</v>
      </c>
      <c r="G2" s="6" t="s">
        <v>17</v>
      </c>
    </row>
    <row r="3" spans="1:7" s="1" customFormat="1" x14ac:dyDescent="0.2">
      <c r="A3" s="36" t="s">
        <v>32</v>
      </c>
      <c r="B3" s="17"/>
      <c r="C3" s="6"/>
      <c r="E3" s="36" t="s">
        <v>32</v>
      </c>
      <c r="F3" s="17"/>
      <c r="G3" s="6"/>
    </row>
    <row r="4" spans="1:7" s="1" customFormat="1" x14ac:dyDescent="0.2">
      <c r="A4" s="6"/>
      <c r="B4" s="18"/>
      <c r="C4" s="7"/>
      <c r="E4" s="6"/>
      <c r="F4" s="18"/>
      <c r="G4" s="7"/>
    </row>
    <row r="5" spans="1:7" x14ac:dyDescent="0.2">
      <c r="A5" s="8"/>
      <c r="B5" s="18"/>
      <c r="C5" s="7"/>
      <c r="D5" s="2"/>
      <c r="E5" s="8"/>
      <c r="F5" s="18"/>
      <c r="G5" s="7"/>
    </row>
    <row r="6" spans="1:7" x14ac:dyDescent="0.2">
      <c r="A6" s="8" t="s">
        <v>14</v>
      </c>
      <c r="B6" s="32">
        <f>B54</f>
        <v>25</v>
      </c>
      <c r="C6" s="7">
        <f>B6*B8</f>
        <v>25</v>
      </c>
      <c r="D6" s="2"/>
      <c r="E6" s="8" t="s">
        <v>14</v>
      </c>
      <c r="F6" s="32">
        <f>B54</f>
        <v>25</v>
      </c>
      <c r="G6" s="7">
        <f>F6*F8</f>
        <v>518</v>
      </c>
    </row>
    <row r="7" spans="1:7" x14ac:dyDescent="0.2">
      <c r="A7" s="8" t="s">
        <v>15</v>
      </c>
      <c r="B7" s="32">
        <f>B55</f>
        <v>13.42</v>
      </c>
      <c r="C7" s="7">
        <f>B9*B7</f>
        <v>469.7</v>
      </c>
      <c r="D7" s="2"/>
      <c r="E7" s="8" t="s">
        <v>15</v>
      </c>
      <c r="F7" s="32">
        <f>B55</f>
        <v>13.42</v>
      </c>
      <c r="G7" s="7">
        <f>F9*F7</f>
        <v>0</v>
      </c>
    </row>
    <row r="8" spans="1:7" x14ac:dyDescent="0.2">
      <c r="A8" s="8" t="s">
        <v>51</v>
      </c>
      <c r="B8" s="33">
        <v>1</v>
      </c>
      <c r="C8" s="7"/>
      <c r="D8" s="2"/>
      <c r="E8" s="8" t="s">
        <v>51</v>
      </c>
      <c r="F8" s="33">
        <v>20.72</v>
      </c>
      <c r="G8" s="7"/>
    </row>
    <row r="9" spans="1:7" x14ac:dyDescent="0.2">
      <c r="A9" s="46" t="s">
        <v>57</v>
      </c>
      <c r="B9" s="33">
        <v>35</v>
      </c>
      <c r="C9" s="7"/>
      <c r="D9" s="2"/>
      <c r="E9" s="46" t="s">
        <v>57</v>
      </c>
      <c r="F9" s="33">
        <v>0</v>
      </c>
      <c r="G9" s="7"/>
    </row>
    <row r="10" spans="1:7" x14ac:dyDescent="0.2">
      <c r="A10" s="8"/>
      <c r="B10" s="35"/>
      <c r="C10" s="7"/>
      <c r="D10" s="2"/>
      <c r="E10" s="46" t="s">
        <v>58</v>
      </c>
      <c r="F10" s="47">
        <v>18</v>
      </c>
      <c r="G10" s="7">
        <f>F10*F6</f>
        <v>450</v>
      </c>
    </row>
    <row r="11" spans="1:7" x14ac:dyDescent="0.2">
      <c r="A11" s="8"/>
      <c r="B11" s="33"/>
      <c r="C11" s="7"/>
      <c r="D11" s="2"/>
      <c r="E11" s="46" t="s">
        <v>59</v>
      </c>
      <c r="F11" s="47">
        <v>0</v>
      </c>
      <c r="G11" s="7">
        <f>F13*F11</f>
        <v>0</v>
      </c>
    </row>
    <row r="12" spans="1:7" x14ac:dyDescent="0.2">
      <c r="A12" s="8"/>
      <c r="B12" s="32"/>
      <c r="C12" s="7"/>
      <c r="D12" s="2"/>
      <c r="E12" s="8" t="s">
        <v>68</v>
      </c>
      <c r="F12" s="32">
        <v>30</v>
      </c>
      <c r="G12" s="7">
        <f>F12</f>
        <v>30</v>
      </c>
    </row>
    <row r="13" spans="1:7" x14ac:dyDescent="0.2">
      <c r="A13" s="8"/>
      <c r="B13" s="19"/>
      <c r="C13" s="7"/>
      <c r="D13" s="2"/>
      <c r="E13" s="8"/>
      <c r="F13" s="19"/>
      <c r="G13" s="7"/>
    </row>
    <row r="14" spans="1:7" s="4" customFormat="1" x14ac:dyDescent="0.2">
      <c r="A14" s="9" t="s">
        <v>31</v>
      </c>
      <c r="B14" s="20"/>
      <c r="C14" s="10">
        <f>(C15-C12)/(B8+B9+B11)</f>
        <v>13.741666666666667</v>
      </c>
      <c r="D14" s="3"/>
      <c r="E14" s="9" t="s">
        <v>31</v>
      </c>
      <c r="F14" s="20"/>
      <c r="G14" s="10">
        <f>(G15-G12)/(F8+F9+F11)</f>
        <v>46.71814671814672</v>
      </c>
    </row>
    <row r="15" spans="1:7" s="4" customFormat="1" ht="15.75" x14ac:dyDescent="0.25">
      <c r="A15" s="11" t="s">
        <v>12</v>
      </c>
      <c r="B15" s="20"/>
      <c r="C15" s="12">
        <f>SUM(C4:C13)</f>
        <v>494.7</v>
      </c>
      <c r="D15" s="3"/>
      <c r="E15" s="11" t="s">
        <v>12</v>
      </c>
      <c r="F15" s="20"/>
      <c r="G15" s="12">
        <f>SUM(G4:G13)</f>
        <v>998</v>
      </c>
    </row>
    <row r="16" spans="1:7" s="4" customFormat="1" ht="2.25" customHeight="1" x14ac:dyDescent="0.25">
      <c r="A16" s="22"/>
      <c r="B16" s="23"/>
      <c r="C16" s="24"/>
      <c r="D16" s="3"/>
      <c r="E16" s="22"/>
      <c r="F16" s="23"/>
      <c r="G16" s="24"/>
    </row>
    <row r="17" spans="1:11" ht="78.75" customHeight="1" x14ac:dyDescent="0.35">
      <c r="A17" s="49" t="s">
        <v>56</v>
      </c>
      <c r="B17" s="49"/>
      <c r="C17" s="49"/>
      <c r="E17" s="49" t="s">
        <v>60</v>
      </c>
      <c r="F17" s="50"/>
      <c r="G17" s="50"/>
      <c r="I17" s="48" t="s">
        <v>66</v>
      </c>
      <c r="J17" s="48"/>
      <c r="K17" s="48"/>
    </row>
    <row r="18" spans="1:11" s="1" customFormat="1" ht="57.75" customHeight="1" x14ac:dyDescent="0.2">
      <c r="A18" s="5" t="s">
        <v>33</v>
      </c>
      <c r="B18" s="17" t="s">
        <v>13</v>
      </c>
      <c r="C18" s="6" t="s">
        <v>17</v>
      </c>
      <c r="E18" s="5" t="s">
        <v>33</v>
      </c>
      <c r="F18" s="17" t="s">
        <v>13</v>
      </c>
      <c r="G18" s="6" t="s">
        <v>17</v>
      </c>
      <c r="I18" s="5" t="s">
        <v>33</v>
      </c>
      <c r="J18" s="17" t="s">
        <v>13</v>
      </c>
      <c r="K18" s="6" t="s">
        <v>17</v>
      </c>
    </row>
    <row r="19" spans="1:11" s="1" customFormat="1" x14ac:dyDescent="0.2">
      <c r="A19" s="36" t="s">
        <v>32</v>
      </c>
      <c r="B19" s="17"/>
      <c r="C19" s="6"/>
      <c r="E19" s="36" t="s">
        <v>32</v>
      </c>
      <c r="F19" s="17"/>
      <c r="G19" s="6"/>
      <c r="I19" s="36" t="s">
        <v>32</v>
      </c>
      <c r="J19" s="17"/>
      <c r="K19" s="6"/>
    </row>
    <row r="20" spans="1:11" s="1" customFormat="1" x14ac:dyDescent="0.2">
      <c r="A20" s="6"/>
      <c r="B20" s="18"/>
      <c r="C20" s="7"/>
      <c r="E20" s="6"/>
      <c r="F20" s="18"/>
      <c r="G20" s="7"/>
      <c r="I20" s="6"/>
      <c r="J20" s="18"/>
      <c r="K20" s="7"/>
    </row>
    <row r="21" spans="1:11" x14ac:dyDescent="0.2">
      <c r="A21" s="8"/>
      <c r="B21" s="18"/>
      <c r="C21" s="7"/>
      <c r="D21" s="2"/>
      <c r="E21" s="8"/>
      <c r="F21" s="18"/>
      <c r="G21" s="7"/>
      <c r="I21" s="8"/>
      <c r="J21" s="18"/>
      <c r="K21" s="7"/>
    </row>
    <row r="22" spans="1:11" x14ac:dyDescent="0.2">
      <c r="A22" s="8" t="s">
        <v>14</v>
      </c>
      <c r="B22" s="32">
        <f>B54</f>
        <v>25</v>
      </c>
      <c r="C22" s="7">
        <f>B22*B24</f>
        <v>306.25</v>
      </c>
      <c r="D22" s="2"/>
      <c r="E22" s="8" t="s">
        <v>14</v>
      </c>
      <c r="F22" s="32">
        <f>F56</f>
        <v>25</v>
      </c>
      <c r="G22" s="7">
        <f>F22*F25</f>
        <v>42.3125</v>
      </c>
      <c r="I22" s="8" t="s">
        <v>14</v>
      </c>
      <c r="J22" s="32">
        <f>F56</f>
        <v>25</v>
      </c>
      <c r="K22" s="7">
        <f>J22*J24</f>
        <v>0</v>
      </c>
    </row>
    <row r="23" spans="1:11" x14ac:dyDescent="0.2">
      <c r="A23" s="8" t="s">
        <v>15</v>
      </c>
      <c r="B23" s="32">
        <f>B55</f>
        <v>13.42</v>
      </c>
      <c r="C23" s="7">
        <f>B26*B23</f>
        <v>0</v>
      </c>
      <c r="D23" s="2"/>
      <c r="E23" s="8" t="s">
        <v>15</v>
      </c>
      <c r="F23" s="32">
        <f>B55</f>
        <v>13.42</v>
      </c>
      <c r="G23" s="7">
        <f>F23*F26</f>
        <v>0</v>
      </c>
      <c r="I23" s="8" t="s">
        <v>15</v>
      </c>
      <c r="J23" s="32">
        <f>F57</f>
        <v>13.42</v>
      </c>
      <c r="K23" s="7">
        <f>J23*J26</f>
        <v>164.39500000000001</v>
      </c>
    </row>
    <row r="24" spans="1:11" x14ac:dyDescent="0.2">
      <c r="A24" s="8" t="s">
        <v>52</v>
      </c>
      <c r="B24" s="34">
        <v>12.25</v>
      </c>
      <c r="C24" s="7"/>
      <c r="D24" s="2"/>
      <c r="E24" s="8" t="s">
        <v>52</v>
      </c>
      <c r="F24" s="34">
        <v>12.25</v>
      </c>
      <c r="G24" s="7"/>
      <c r="I24" s="8" t="s">
        <v>52</v>
      </c>
      <c r="J24" s="34">
        <v>0</v>
      </c>
      <c r="K24" s="7"/>
    </row>
    <row r="25" spans="1:11" x14ac:dyDescent="0.2">
      <c r="A25" s="8" t="s">
        <v>54</v>
      </c>
      <c r="B25" s="18">
        <f>'Kosten Bindegrät'!E25</f>
        <v>1.6924999999999999</v>
      </c>
      <c r="C25" s="7">
        <f>B25*(B24+B26)</f>
        <v>20.733124999999998</v>
      </c>
      <c r="D25" s="2"/>
      <c r="E25" s="8" t="s">
        <v>54</v>
      </c>
      <c r="F25" s="18">
        <f>B25</f>
        <v>1.6924999999999999</v>
      </c>
      <c r="G25" s="7">
        <f>F25*(F24+F26)</f>
        <v>20.733124999999998</v>
      </c>
      <c r="I25" s="8" t="s">
        <v>54</v>
      </c>
      <c r="J25" s="18">
        <f>F25</f>
        <v>1.6924999999999999</v>
      </c>
      <c r="K25" s="7">
        <f>J25*(J24+J26)</f>
        <v>20.733124999999998</v>
      </c>
    </row>
    <row r="26" spans="1:11" x14ac:dyDescent="0.2">
      <c r="A26" s="8" t="s">
        <v>53</v>
      </c>
      <c r="B26" s="33">
        <v>0</v>
      </c>
      <c r="C26" s="7"/>
      <c r="D26" s="2"/>
      <c r="E26" s="8" t="s">
        <v>53</v>
      </c>
      <c r="F26" s="33">
        <v>0</v>
      </c>
      <c r="G26" s="7"/>
      <c r="I26" s="8" t="s">
        <v>53</v>
      </c>
      <c r="J26" s="33">
        <v>12.25</v>
      </c>
      <c r="K26" s="7"/>
    </row>
    <row r="27" spans="1:11" x14ac:dyDescent="0.2">
      <c r="A27" s="8" t="s">
        <v>30</v>
      </c>
      <c r="B27" s="32">
        <v>13</v>
      </c>
      <c r="C27" s="7">
        <f>B27</f>
        <v>13</v>
      </c>
      <c r="D27" s="2"/>
      <c r="E27" s="46" t="s">
        <v>58</v>
      </c>
      <c r="F27" s="47">
        <v>22</v>
      </c>
      <c r="G27" s="7">
        <f>F27*F22</f>
        <v>550</v>
      </c>
      <c r="I27" s="46" t="s">
        <v>58</v>
      </c>
      <c r="J27" s="47">
        <v>0</v>
      </c>
      <c r="K27" s="7">
        <f>J27*J22</f>
        <v>0</v>
      </c>
    </row>
    <row r="28" spans="1:11" x14ac:dyDescent="0.2">
      <c r="A28" s="8"/>
      <c r="B28" s="19"/>
      <c r="C28" s="7"/>
      <c r="D28" s="2"/>
      <c r="E28" s="46" t="s">
        <v>59</v>
      </c>
      <c r="F28" s="47">
        <v>0</v>
      </c>
      <c r="G28" s="7">
        <f>F30*F28</f>
        <v>0</v>
      </c>
      <c r="I28" s="46" t="s">
        <v>59</v>
      </c>
      <c r="J28" s="47">
        <v>22</v>
      </c>
      <c r="K28" s="7">
        <f>J28*J23</f>
        <v>295.24</v>
      </c>
    </row>
    <row r="29" spans="1:11" s="4" customFormat="1" x14ac:dyDescent="0.2">
      <c r="A29" s="9" t="s">
        <v>31</v>
      </c>
      <c r="B29" s="20"/>
      <c r="C29" s="10">
        <f>(C30-C27)/(B24+B26)</f>
        <v>26.692499999999999</v>
      </c>
      <c r="D29" s="3"/>
      <c r="E29" s="8" t="s">
        <v>68</v>
      </c>
      <c r="F29" s="32">
        <v>30</v>
      </c>
      <c r="G29" s="7">
        <f>F29</f>
        <v>30</v>
      </c>
      <c r="I29" s="8" t="s">
        <v>68</v>
      </c>
      <c r="J29" s="32">
        <v>30</v>
      </c>
      <c r="K29" s="7">
        <f>J29</f>
        <v>30</v>
      </c>
    </row>
    <row r="30" spans="1:11" s="4" customFormat="1" ht="15.75" x14ac:dyDescent="0.25">
      <c r="A30" s="11" t="s">
        <v>12</v>
      </c>
      <c r="B30" s="20"/>
      <c r="C30" s="12">
        <f>SUM(C20:C28)</f>
        <v>339.98312499999997</v>
      </c>
      <c r="D30" s="3"/>
      <c r="E30" s="8"/>
      <c r="F30" s="19"/>
      <c r="G30" s="7"/>
      <c r="I30" s="8"/>
      <c r="J30" s="19"/>
      <c r="K30" s="7"/>
    </row>
    <row r="31" spans="1:11" s="4" customFormat="1" ht="15.75" x14ac:dyDescent="0.25">
      <c r="A31" s="22"/>
      <c r="B31" s="23"/>
      <c r="C31" s="24"/>
      <c r="D31" s="3"/>
      <c r="E31" s="9" t="s">
        <v>31</v>
      </c>
      <c r="F31" s="20"/>
      <c r="G31" s="10">
        <f>(G32-G29-G25)/(F24+F26)</f>
        <v>48.352040816326529</v>
      </c>
      <c r="I31" s="9" t="s">
        <v>31</v>
      </c>
      <c r="J31" s="20"/>
      <c r="K31" s="10">
        <f>(K32-K29-K25)/(J24+J26)</f>
        <v>37.52122448979592</v>
      </c>
    </row>
    <row r="32" spans="1:11" s="4" customFormat="1" ht="15.75" x14ac:dyDescent="0.25">
      <c r="A32" s="22"/>
      <c r="B32" s="23"/>
      <c r="C32" s="24"/>
      <c r="D32" s="3"/>
      <c r="E32" s="11" t="s">
        <v>12</v>
      </c>
      <c r="F32" s="20"/>
      <c r="G32" s="12">
        <f>SUM(G20:G30)</f>
        <v>643.04562499999997</v>
      </c>
      <c r="I32" s="11" t="s">
        <v>12</v>
      </c>
      <c r="J32" s="20"/>
      <c r="K32" s="12">
        <f>SUM(K20:K30)</f>
        <v>510.36812500000002</v>
      </c>
    </row>
    <row r="33" spans="1:7" s="4" customFormat="1" ht="15.75" x14ac:dyDescent="0.25">
      <c r="A33" s="22"/>
      <c r="B33" s="23"/>
      <c r="C33" s="24"/>
      <c r="D33" s="3"/>
      <c r="E33" s="22"/>
      <c r="F33" s="23"/>
      <c r="G33" s="24"/>
    </row>
    <row r="34" spans="1:7" s="4" customFormat="1" ht="15.75" x14ac:dyDescent="0.25">
      <c r="A34" s="22"/>
      <c r="B34" s="23"/>
      <c r="C34" s="24"/>
      <c r="D34" s="3"/>
      <c r="E34" s="22"/>
      <c r="F34" s="23"/>
      <c r="G34" s="24"/>
    </row>
    <row r="35" spans="1:7" s="4" customFormat="1" ht="15.75" x14ac:dyDescent="0.25">
      <c r="A35" s="22"/>
      <c r="B35" s="23"/>
      <c r="C35" s="24"/>
      <c r="D35" s="3"/>
      <c r="E35" s="22"/>
      <c r="F35" s="23"/>
      <c r="G35" s="24"/>
    </row>
    <row r="36" spans="1:7" s="4" customFormat="1" ht="15.75" x14ac:dyDescent="0.25">
      <c r="A36" s="22"/>
      <c r="B36" s="23"/>
      <c r="C36" s="24"/>
      <c r="D36" s="3"/>
      <c r="E36"/>
      <c r="F36" s="21"/>
      <c r="G36" s="2"/>
    </row>
    <row r="37" spans="1:7" s="4" customFormat="1" ht="69" customHeight="1" x14ac:dyDescent="0.35">
      <c r="A37" s="49" t="s">
        <v>63</v>
      </c>
      <c r="B37" s="50"/>
      <c r="C37" s="50"/>
      <c r="D37" s="3"/>
      <c r="E37" s="49" t="s">
        <v>64</v>
      </c>
      <c r="F37" s="50"/>
      <c r="G37" s="50"/>
    </row>
    <row r="38" spans="1:7" s="1" customFormat="1" ht="38.25" x14ac:dyDescent="0.2">
      <c r="A38" s="5" t="s">
        <v>33</v>
      </c>
      <c r="B38" s="17" t="s">
        <v>13</v>
      </c>
      <c r="C38" s="6" t="s">
        <v>17</v>
      </c>
      <c r="E38" s="5" t="s">
        <v>33</v>
      </c>
      <c r="F38" s="17" t="s">
        <v>13</v>
      </c>
      <c r="G38" s="6" t="s">
        <v>17</v>
      </c>
    </row>
    <row r="39" spans="1:7" s="1" customFormat="1" x14ac:dyDescent="0.2">
      <c r="A39" s="36" t="s">
        <v>32</v>
      </c>
      <c r="B39" s="17"/>
      <c r="C39" s="6"/>
      <c r="E39" s="36" t="s">
        <v>32</v>
      </c>
      <c r="F39" s="17"/>
      <c r="G39" s="6"/>
    </row>
    <row r="40" spans="1:7" s="1" customFormat="1" ht="12.75" customHeight="1" x14ac:dyDescent="0.2">
      <c r="A40" s="6"/>
      <c r="B40" s="18"/>
      <c r="C40" s="7"/>
      <c r="E40" s="6"/>
      <c r="F40" s="18"/>
      <c r="G40" s="7"/>
    </row>
    <row r="41" spans="1:7" s="1" customFormat="1" x14ac:dyDescent="0.2">
      <c r="A41" s="8"/>
      <c r="B41" s="18"/>
      <c r="C41" s="7"/>
      <c r="E41" s="8"/>
      <c r="F41" s="18"/>
      <c r="G41" s="7"/>
    </row>
    <row r="42" spans="1:7" s="1" customFormat="1" x14ac:dyDescent="0.2">
      <c r="A42" s="8" t="s">
        <v>14</v>
      </c>
      <c r="B42" s="32">
        <f>B54</f>
        <v>25</v>
      </c>
      <c r="C42" s="7">
        <f>B42*B44</f>
        <v>0</v>
      </c>
      <c r="E42" s="8" t="s">
        <v>14</v>
      </c>
      <c r="F42" s="32">
        <f>F56</f>
        <v>25</v>
      </c>
      <c r="G42" s="7">
        <f>F42*F44</f>
        <v>0</v>
      </c>
    </row>
    <row r="43" spans="1:7" x14ac:dyDescent="0.2">
      <c r="A43" s="8" t="s">
        <v>15</v>
      </c>
      <c r="B43" s="32">
        <f>B55</f>
        <v>13.42</v>
      </c>
      <c r="C43" s="7">
        <f>B43*B45</f>
        <v>278.06239999999997</v>
      </c>
      <c r="D43" s="2"/>
      <c r="E43" s="8" t="s">
        <v>15</v>
      </c>
      <c r="F43" s="32">
        <f>F57</f>
        <v>13.42</v>
      </c>
      <c r="G43" s="7">
        <f>F43*F45</f>
        <v>278.06239999999997</v>
      </c>
    </row>
    <row r="44" spans="1:7" x14ac:dyDescent="0.2">
      <c r="A44" s="8" t="s">
        <v>52</v>
      </c>
      <c r="B44" s="33">
        <v>0</v>
      </c>
      <c r="C44" s="7"/>
      <c r="D44" s="2"/>
      <c r="E44" s="8" t="s">
        <v>52</v>
      </c>
      <c r="F44" s="33">
        <v>0</v>
      </c>
      <c r="G44" s="7"/>
    </row>
    <row r="45" spans="1:7" x14ac:dyDescent="0.2">
      <c r="A45" s="8" t="s">
        <v>53</v>
      </c>
      <c r="B45" s="33">
        <v>20.72</v>
      </c>
      <c r="C45" s="7"/>
      <c r="D45" s="2"/>
      <c r="E45" s="8" t="s">
        <v>53</v>
      </c>
      <c r="F45" s="33">
        <v>20.72</v>
      </c>
      <c r="G45" s="7"/>
    </row>
    <row r="46" spans="1:7" x14ac:dyDescent="0.2">
      <c r="A46" s="8" t="s">
        <v>30</v>
      </c>
      <c r="B46" s="32">
        <v>13</v>
      </c>
      <c r="C46" s="7">
        <f>B46</f>
        <v>13</v>
      </c>
      <c r="D46" s="2"/>
      <c r="E46" s="46" t="s">
        <v>58</v>
      </c>
      <c r="F46" s="47">
        <v>0</v>
      </c>
      <c r="G46" s="7">
        <f>F46*F41</f>
        <v>0</v>
      </c>
    </row>
    <row r="47" spans="1:7" x14ac:dyDescent="0.2">
      <c r="A47" s="8"/>
      <c r="B47" s="19"/>
      <c r="C47" s="7"/>
      <c r="D47" s="2"/>
      <c r="E47" s="46" t="s">
        <v>59</v>
      </c>
      <c r="F47" s="47">
        <v>18</v>
      </c>
      <c r="G47" s="7">
        <f>F43*F47</f>
        <v>241.56</v>
      </c>
    </row>
    <row r="48" spans="1:7" x14ac:dyDescent="0.2">
      <c r="A48" s="9" t="s">
        <v>31</v>
      </c>
      <c r="B48" s="20"/>
      <c r="C48" s="10">
        <f>(C49-C46-C44)/(B44+B45)</f>
        <v>13.42</v>
      </c>
      <c r="D48" s="2"/>
      <c r="E48" s="8" t="s">
        <v>68</v>
      </c>
      <c r="F48" s="32">
        <v>30</v>
      </c>
      <c r="G48" s="7">
        <f>F48</f>
        <v>30</v>
      </c>
    </row>
    <row r="49" spans="1:7" ht="15.75" x14ac:dyDescent="0.25">
      <c r="A49" s="11" t="s">
        <v>12</v>
      </c>
      <c r="B49" s="20"/>
      <c r="C49" s="12">
        <f>SUM(C40:C47)</f>
        <v>291.06239999999997</v>
      </c>
      <c r="D49" s="2"/>
      <c r="E49" s="8"/>
      <c r="F49" s="19"/>
      <c r="G49" s="7"/>
    </row>
    <row r="50" spans="1:7" x14ac:dyDescent="0.2">
      <c r="D50" s="2"/>
      <c r="E50" s="9" t="s">
        <v>31</v>
      </c>
      <c r="F50" s="20"/>
      <c r="G50" s="10">
        <f>(G51-G48-G44)/(F44+F45)</f>
        <v>25.078301158301159</v>
      </c>
    </row>
    <row r="51" spans="1:7" ht="15.75" x14ac:dyDescent="0.25">
      <c r="D51" s="2"/>
      <c r="E51" s="11" t="s">
        <v>12</v>
      </c>
      <c r="F51" s="20"/>
      <c r="G51" s="12">
        <f>SUM(G40:G49)</f>
        <v>549.62239999999997</v>
      </c>
    </row>
    <row r="52" spans="1:7" ht="15" customHeight="1" x14ac:dyDescent="0.2">
      <c r="A52" t="s">
        <v>35</v>
      </c>
      <c r="B52" s="38" t="s">
        <v>36</v>
      </c>
      <c r="D52" s="2"/>
    </row>
    <row r="54" spans="1:7" x14ac:dyDescent="0.2">
      <c r="A54" s="37" t="s">
        <v>14</v>
      </c>
      <c r="B54" s="32">
        <v>25</v>
      </c>
      <c r="F54" s="38"/>
    </row>
    <row r="55" spans="1:7" x14ac:dyDescent="0.2">
      <c r="A55" s="37" t="s">
        <v>15</v>
      </c>
      <c r="B55" s="32">
        <v>13.42</v>
      </c>
    </row>
    <row r="56" spans="1:7" x14ac:dyDescent="0.2">
      <c r="A56" s="37" t="s">
        <v>16</v>
      </c>
      <c r="B56" s="32">
        <v>20</v>
      </c>
      <c r="E56" s="37" t="s">
        <v>14</v>
      </c>
      <c r="F56" s="32">
        <v>25</v>
      </c>
    </row>
    <row r="57" spans="1:7" x14ac:dyDescent="0.2">
      <c r="E57" s="37" t="s">
        <v>15</v>
      </c>
      <c r="F57" s="32">
        <v>13.42</v>
      </c>
    </row>
    <row r="58" spans="1:7" x14ac:dyDescent="0.2">
      <c r="E58" s="37" t="s">
        <v>16</v>
      </c>
      <c r="F58" s="32">
        <v>20</v>
      </c>
    </row>
  </sheetData>
  <mergeCells count="7">
    <mergeCell ref="I17:K17"/>
    <mergeCell ref="A1:C1"/>
    <mergeCell ref="A17:C17"/>
    <mergeCell ref="A37:C37"/>
    <mergeCell ref="E1:G1"/>
    <mergeCell ref="E17:G17"/>
    <mergeCell ref="E37:G37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4438A-16A6-413C-BD64-D25DACAF7D33}">
  <dimension ref="A1:J4"/>
  <sheetViews>
    <sheetView zoomScale="80" zoomScaleNormal="80" workbookViewId="0">
      <selection activeCell="J4" sqref="A1:J4"/>
    </sheetView>
  </sheetViews>
  <sheetFormatPr baseColWidth="10" defaultRowHeight="12.75" x14ac:dyDescent="0.2"/>
  <cols>
    <col min="1" max="1" width="24.140625" customWidth="1"/>
    <col min="2" max="2" width="26" customWidth="1"/>
    <col min="3" max="3" width="25.140625" customWidth="1"/>
    <col min="5" max="5" width="26" customWidth="1"/>
    <col min="6" max="6" width="26.140625" customWidth="1"/>
    <col min="8" max="8" width="26" customWidth="1"/>
    <col min="9" max="9" width="26.28515625" customWidth="1"/>
  </cols>
  <sheetData>
    <row r="1" spans="1:10" ht="118.5" customHeight="1" x14ac:dyDescent="0.25">
      <c r="A1" s="39"/>
      <c r="B1" s="40" t="s">
        <v>37</v>
      </c>
      <c r="C1" s="41" t="s">
        <v>45</v>
      </c>
      <c r="D1" s="9" t="s">
        <v>38</v>
      </c>
      <c r="E1" s="39"/>
      <c r="F1" s="41" t="s">
        <v>49</v>
      </c>
      <c r="G1" s="9" t="s">
        <v>38</v>
      </c>
      <c r="H1" s="39"/>
      <c r="I1" s="41" t="s">
        <v>50</v>
      </c>
      <c r="J1" s="9" t="s">
        <v>38</v>
      </c>
    </row>
    <row r="2" spans="1:10" ht="114" customHeight="1" x14ac:dyDescent="0.2">
      <c r="A2" s="44" t="s">
        <v>39</v>
      </c>
      <c r="B2" s="44" t="s">
        <v>42</v>
      </c>
      <c r="C2" s="42"/>
      <c r="D2" s="43">
        <v>20.27</v>
      </c>
      <c r="E2" s="44" t="s">
        <v>46</v>
      </c>
      <c r="F2" s="42"/>
      <c r="G2" s="43">
        <v>14.25</v>
      </c>
      <c r="H2" s="44" t="s">
        <v>62</v>
      </c>
      <c r="I2" s="42"/>
      <c r="J2" s="43">
        <v>12.25</v>
      </c>
    </row>
    <row r="3" spans="1:10" ht="109.5" customHeight="1" x14ac:dyDescent="0.2">
      <c r="A3" s="44" t="s">
        <v>40</v>
      </c>
      <c r="B3" s="44" t="s">
        <v>43</v>
      </c>
      <c r="C3" s="42"/>
      <c r="D3" s="43">
        <v>14.01</v>
      </c>
      <c r="E3" s="44" t="s">
        <v>48</v>
      </c>
      <c r="F3" s="42"/>
      <c r="G3" s="43">
        <v>12.55</v>
      </c>
      <c r="H3" s="44" t="s">
        <v>61</v>
      </c>
      <c r="I3" s="42"/>
      <c r="J3" s="43">
        <v>11.5</v>
      </c>
    </row>
    <row r="4" spans="1:10" ht="116.25" customHeight="1" x14ac:dyDescent="0.2">
      <c r="A4" s="44" t="s">
        <v>41</v>
      </c>
      <c r="B4" s="44" t="s">
        <v>44</v>
      </c>
      <c r="C4" s="42"/>
      <c r="D4" s="43">
        <v>22.01</v>
      </c>
      <c r="E4" s="44" t="s">
        <v>47</v>
      </c>
      <c r="F4" s="42"/>
      <c r="G4" s="43">
        <v>20.010000000000002</v>
      </c>
      <c r="H4" s="44" t="s">
        <v>47</v>
      </c>
      <c r="I4" s="42"/>
      <c r="J4" s="43">
        <v>14.12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view="pageBreakPreview" zoomScale="150" zoomScaleNormal="100" zoomScaleSheetLayoutView="150" workbookViewId="0">
      <selection activeCell="F9" sqref="F9"/>
    </sheetView>
  </sheetViews>
  <sheetFormatPr baseColWidth="10" defaultRowHeight="12.75" x14ac:dyDescent="0.2"/>
  <cols>
    <col min="1" max="1" width="22.28515625" customWidth="1"/>
    <col min="3" max="3" width="21.42578125" customWidth="1"/>
    <col min="4" max="4" width="14.140625" customWidth="1"/>
    <col min="5" max="5" width="16.85546875" customWidth="1"/>
  </cols>
  <sheetData>
    <row r="1" spans="1:5" s="1" customFormat="1" ht="51" x14ac:dyDescent="0.2">
      <c r="A1" s="6"/>
      <c r="B1" s="16" t="s">
        <v>10</v>
      </c>
      <c r="C1" s="16" t="s">
        <v>2</v>
      </c>
      <c r="D1" s="16" t="s">
        <v>7</v>
      </c>
      <c r="E1" s="45" t="s">
        <v>55</v>
      </c>
    </row>
    <row r="2" spans="1:5" s="1" customFormat="1" x14ac:dyDescent="0.2">
      <c r="A2" s="15" t="s">
        <v>4</v>
      </c>
      <c r="B2" s="6"/>
      <c r="C2" s="6"/>
      <c r="D2" s="6"/>
      <c r="E2" s="6"/>
    </row>
    <row r="3" spans="1:5" x14ac:dyDescent="0.2">
      <c r="A3" s="8" t="s">
        <v>0</v>
      </c>
      <c r="B3" s="29">
        <v>1050</v>
      </c>
      <c r="C3" s="7">
        <f>(B3-C4)/B8</f>
        <v>94.5</v>
      </c>
      <c r="D3" s="7"/>
      <c r="E3" s="7"/>
    </row>
    <row r="4" spans="1:5" x14ac:dyDescent="0.2">
      <c r="A4" s="8" t="s">
        <v>3</v>
      </c>
      <c r="B4" s="13">
        <v>0.1</v>
      </c>
      <c r="C4" s="25">
        <f>B3*B4</f>
        <v>105</v>
      </c>
      <c r="D4" s="7"/>
      <c r="E4" s="7"/>
    </row>
    <row r="5" spans="1:5" x14ac:dyDescent="0.2">
      <c r="A5" s="8" t="s">
        <v>1</v>
      </c>
      <c r="B5" s="13">
        <v>0.05</v>
      </c>
      <c r="C5" s="7">
        <f>B3*B5</f>
        <v>52.5</v>
      </c>
      <c r="D5" s="7"/>
      <c r="E5" s="7"/>
    </row>
    <row r="6" spans="1:5" x14ac:dyDescent="0.2">
      <c r="A6" s="8" t="s">
        <v>11</v>
      </c>
      <c r="B6" s="13">
        <v>0.01</v>
      </c>
      <c r="C6" s="7">
        <f>B3*B6</f>
        <v>10.5</v>
      </c>
      <c r="D6" s="7"/>
      <c r="E6" s="7"/>
    </row>
    <row r="7" spans="1:5" x14ac:dyDescent="0.2">
      <c r="A7" s="8" t="s">
        <v>19</v>
      </c>
      <c r="B7" s="13">
        <v>5.0000000000000001E-3</v>
      </c>
      <c r="C7" s="7">
        <f>B3*B7</f>
        <v>5.25</v>
      </c>
      <c r="D7" s="7"/>
      <c r="E7" s="7"/>
    </row>
    <row r="8" spans="1:5" ht="15" customHeight="1" x14ac:dyDescent="0.2">
      <c r="A8" s="6" t="s">
        <v>18</v>
      </c>
      <c r="B8" s="30">
        <v>10</v>
      </c>
      <c r="D8" s="7"/>
      <c r="E8" s="7"/>
    </row>
    <row r="9" spans="1:5" ht="15.75" x14ac:dyDescent="0.25">
      <c r="A9" s="9" t="s">
        <v>5</v>
      </c>
      <c r="B9" s="7"/>
      <c r="C9" s="7">
        <f>SUM(C5:C8)+C3</f>
        <v>162.75</v>
      </c>
      <c r="D9" s="7"/>
      <c r="E9" s="12">
        <f>C9/(B17+B19*B20)</f>
        <v>0.54249999999999998</v>
      </c>
    </row>
    <row r="10" spans="1:5" x14ac:dyDescent="0.2">
      <c r="A10" s="8"/>
      <c r="B10" s="7"/>
      <c r="C10" s="7"/>
      <c r="D10" s="7"/>
      <c r="E10" s="7"/>
    </row>
    <row r="11" spans="1:5" x14ac:dyDescent="0.2">
      <c r="A11" s="9" t="s">
        <v>6</v>
      </c>
      <c r="B11" s="7" t="s">
        <v>25</v>
      </c>
      <c r="C11" s="7"/>
      <c r="D11" s="8"/>
      <c r="E11" s="7"/>
    </row>
    <row r="12" spans="1:5" x14ac:dyDescent="0.2">
      <c r="A12" s="8" t="s">
        <v>26</v>
      </c>
      <c r="B12" s="7"/>
      <c r="C12" s="7"/>
      <c r="D12" s="26">
        <v>0.35</v>
      </c>
      <c r="E12" s="7"/>
    </row>
    <row r="13" spans="1:5" x14ac:dyDescent="0.2">
      <c r="A13" s="8" t="s">
        <v>27</v>
      </c>
      <c r="B13" s="7"/>
      <c r="C13" s="7"/>
      <c r="D13" s="26">
        <v>0.3</v>
      </c>
      <c r="E13" s="7"/>
    </row>
    <row r="14" spans="1:5" x14ac:dyDescent="0.2">
      <c r="A14" s="8" t="s">
        <v>8</v>
      </c>
      <c r="B14" s="7"/>
      <c r="C14" s="7"/>
      <c r="D14" s="29">
        <v>0.5</v>
      </c>
      <c r="E14" s="7"/>
    </row>
    <row r="15" spans="1:5" x14ac:dyDescent="0.2">
      <c r="A15" s="8"/>
      <c r="B15" s="8"/>
      <c r="C15" s="8"/>
      <c r="D15" s="8"/>
      <c r="E15" s="8"/>
    </row>
    <row r="16" spans="1:5" x14ac:dyDescent="0.2">
      <c r="A16" s="9" t="s">
        <v>20</v>
      </c>
      <c r="B16" s="8"/>
      <c r="C16" s="8"/>
      <c r="D16" s="8"/>
      <c r="E16" s="8"/>
    </row>
    <row r="17" spans="1:5" x14ac:dyDescent="0.2">
      <c r="A17" s="8" t="s">
        <v>21</v>
      </c>
      <c r="B17" s="30">
        <v>0</v>
      </c>
      <c r="C17" s="8"/>
      <c r="D17" s="8"/>
      <c r="E17" s="8"/>
    </row>
    <row r="18" spans="1:5" x14ac:dyDescent="0.2">
      <c r="A18" s="8" t="s">
        <v>22</v>
      </c>
      <c r="B18" s="27" t="s">
        <v>28</v>
      </c>
      <c r="C18" s="8"/>
      <c r="D18" s="8"/>
      <c r="E18" s="8"/>
    </row>
    <row r="19" spans="1:5" x14ac:dyDescent="0.2">
      <c r="A19" s="8" t="s">
        <v>23</v>
      </c>
      <c r="B19" s="30">
        <v>15</v>
      </c>
      <c r="C19" s="8"/>
      <c r="D19" s="8"/>
      <c r="E19" s="8"/>
    </row>
    <row r="20" spans="1:5" x14ac:dyDescent="0.2">
      <c r="A20" s="8" t="s">
        <v>24</v>
      </c>
      <c r="B20" s="30">
        <v>20</v>
      </c>
      <c r="C20" s="8"/>
      <c r="D20" s="8"/>
      <c r="E20" s="8"/>
    </row>
    <row r="21" spans="1:5" x14ac:dyDescent="0.2">
      <c r="A21" s="8"/>
      <c r="B21" s="8"/>
      <c r="C21" s="8"/>
      <c r="D21" s="8"/>
      <c r="E21" s="8"/>
    </row>
    <row r="22" spans="1:5" ht="15.75" x14ac:dyDescent="0.25">
      <c r="A22" s="9" t="s">
        <v>9</v>
      </c>
      <c r="B22" s="8"/>
      <c r="C22" s="8"/>
      <c r="D22" s="12">
        <f>SUM(D12:D15)</f>
        <v>1.1499999999999999</v>
      </c>
      <c r="E22" s="8"/>
    </row>
    <row r="23" spans="1:5" x14ac:dyDescent="0.2">
      <c r="A23" s="8"/>
      <c r="B23" s="8" t="s">
        <v>34</v>
      </c>
      <c r="C23" s="8"/>
      <c r="D23" s="8"/>
      <c r="E23" s="8"/>
    </row>
    <row r="24" spans="1:5" x14ac:dyDescent="0.2">
      <c r="A24" s="51" t="s">
        <v>29</v>
      </c>
      <c r="B24" s="51"/>
      <c r="C24" s="51"/>
      <c r="D24" s="51"/>
      <c r="E24" s="8"/>
    </row>
    <row r="25" spans="1:5" ht="20.25" x14ac:dyDescent="0.3">
      <c r="A25" s="51"/>
      <c r="B25" s="51"/>
      <c r="C25" s="51"/>
      <c r="D25" s="51"/>
      <c r="E25" s="28">
        <f>E9+D22</f>
        <v>1.6924999999999999</v>
      </c>
    </row>
  </sheetData>
  <mergeCells count="1">
    <mergeCell ref="A24:D25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FDF8-1FF9-409A-8CC4-77618958D76A}">
  <dimension ref="A1"/>
  <sheetViews>
    <sheetView workbookViewId="0">
      <selection activeCell="M35" sqref="M35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E3B2A-CA1A-49B6-A29C-3D40C2FD991C}">
  <dimension ref="A1"/>
  <sheetViews>
    <sheetView workbookViewId="0">
      <selection activeCell="E52" sqref="E52"/>
    </sheetView>
  </sheetViews>
  <sheetFormatPr baseColWidth="10" defaultRowHeight="12.75" x14ac:dyDescent="0.2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Kostenzusammenstellung</vt:lpstr>
      <vt:lpstr>Unterschied Gerät</vt:lpstr>
      <vt:lpstr>Kosten Bindegrät</vt:lpstr>
      <vt:lpstr>Charts</vt:lpstr>
      <vt:lpstr>Maschinenkosten KTBL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 Ochssner</cp:lastModifiedBy>
  <cp:lastPrinted>2008-05-06T02:11:14Z</cp:lastPrinted>
  <dcterms:created xsi:type="dcterms:W3CDTF">2007-01-28T10:41:19Z</dcterms:created>
  <dcterms:modified xsi:type="dcterms:W3CDTF">2025-01-18T10:43:32Z</dcterms:modified>
</cp:coreProperties>
</file>