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ktuell\Arbeit\Aktuelle Artikel\2025\20250205 Artikel DBW  Kosten der Bodenpflege\"/>
    </mc:Choice>
  </mc:AlternateContent>
  <xr:revisionPtr revIDLastSave="0" documentId="13_ncr:1_{248014D3-3B1C-46B8-AE66-18913DFD3D0D}" xr6:coauthVersionLast="47" xr6:coauthVersionMax="47" xr10:uidLastSave="{00000000-0000-0000-0000-000000000000}"/>
  <bookViews>
    <workbookView xWindow="-120" yWindow="600" windowWidth="29040" windowHeight="15000" firstSheet="1" activeTab="4" xr2:uid="{00000000-000D-0000-FFFF-FFFF00000000}"/>
  </bookViews>
  <sheets>
    <sheet name="Kostenzusammenstellung" sheetId="6" r:id="rId1"/>
    <sheet name="Kosten Schlepper" sheetId="9" r:id="rId2"/>
    <sheet name="Kosten Bodenpflegegerät" sheetId="8" r:id="rId3"/>
    <sheet name="Kosten Scheibe" sheetId="5" r:id="rId4"/>
    <sheet name="Drillmaschine" sheetId="10" r:id="rId5"/>
    <sheet name=" Geräte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" i="10" l="1"/>
  <c r="C6" i="10"/>
  <c r="C5" i="10"/>
  <c r="C4" i="10"/>
  <c r="C3" i="10"/>
  <c r="C10" i="10" s="1"/>
  <c r="E10" i="10" s="1"/>
  <c r="B13" i="6"/>
  <c r="C13" i="6"/>
  <c r="C12" i="6"/>
  <c r="B11" i="6"/>
  <c r="C11" i="6"/>
  <c r="B12" i="6"/>
  <c r="E10" i="8"/>
  <c r="C6" i="6"/>
  <c r="D17" i="9"/>
  <c r="C7" i="9"/>
  <c r="C6" i="9"/>
  <c r="C5" i="9"/>
  <c r="C4" i="9"/>
  <c r="C3" i="9"/>
  <c r="E19" i="10" l="1"/>
  <c r="C10" i="9"/>
  <c r="E10" i="9" s="1"/>
  <c r="E20" i="9" s="1"/>
  <c r="B6" i="6" l="1"/>
  <c r="C3" i="5" l="1"/>
  <c r="C4" i="5"/>
  <c r="C5" i="5"/>
  <c r="C6" i="5"/>
  <c r="C10" i="5" s="1"/>
  <c r="D16" i="5"/>
  <c r="E10" i="5" l="1"/>
  <c r="E19" i="5"/>
  <c r="C15" i="6"/>
  <c r="C14" i="6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<sst xmlns="http://schemas.openxmlformats.org/spreadsheetml/2006/main" count="151" uniqueCount="82">
  <si>
    <t>2 m Zeilenbreite</t>
  </si>
  <si>
    <t>Reihenlänge 100 m</t>
  </si>
  <si>
    <t>6,50 m Vorgewende</t>
  </si>
  <si>
    <t>40 Minuten</t>
  </si>
  <si>
    <t>Anschaffungswert</t>
  </si>
  <si>
    <t>Zinssatz</t>
  </si>
  <si>
    <t>Kosten pro Jahr</t>
  </si>
  <si>
    <t>Versicherung 0,5</t>
  </si>
  <si>
    <t>Restwert</t>
  </si>
  <si>
    <t>Nutzungsdauer</t>
  </si>
  <si>
    <t xml:space="preserve"> 10 Jahre</t>
  </si>
  <si>
    <t>Fixe Kosten</t>
  </si>
  <si>
    <t>Summe Fixe Kosten</t>
  </si>
  <si>
    <t>Variable Kosten</t>
  </si>
  <si>
    <t>Treibstoff</t>
  </si>
  <si>
    <t>Kosten pro Stunde</t>
  </si>
  <si>
    <t>Öl</t>
  </si>
  <si>
    <t>Reparatur</t>
  </si>
  <si>
    <t>Summe Variable Kosten pro Stunde</t>
  </si>
  <si>
    <t>Berechnung</t>
  </si>
  <si>
    <t>Unterbringung</t>
  </si>
  <si>
    <t>Kosten:</t>
  </si>
  <si>
    <t>Arbeitskosten</t>
  </si>
  <si>
    <t>Summe der Kosten</t>
  </si>
  <si>
    <t>Annahmen für Berechnungsgrundlage</t>
  </si>
  <si>
    <t>65 Minuten</t>
  </si>
  <si>
    <t>Maschine</t>
  </si>
  <si>
    <t>Grubber</t>
  </si>
  <si>
    <t>Scheibenegge</t>
  </si>
  <si>
    <t>Wippschar-lockerer</t>
  </si>
  <si>
    <t>Spaten-maschine</t>
  </si>
  <si>
    <t>Fräse</t>
  </si>
  <si>
    <t>Kreiselegge</t>
  </si>
  <si>
    <t>Tiefengrubber</t>
  </si>
  <si>
    <t>Vorgrubber</t>
  </si>
  <si>
    <t>Kreiselmulcher</t>
  </si>
  <si>
    <t>Schlegelmulcher</t>
  </si>
  <si>
    <t>10% Gefälle</t>
  </si>
  <si>
    <t>bis zu 10 km/h</t>
  </si>
  <si>
    <t>bis zu 12 km/h</t>
  </si>
  <si>
    <t xml:space="preserve">Beispielberechnung für einen Einsatz eines Bodenpflegegerätes mit einer Fahrt pro Zeile </t>
  </si>
  <si>
    <t>bis zu 8 km/h</t>
  </si>
  <si>
    <t>bis zu 6 km/h</t>
  </si>
  <si>
    <t>Arbeitsgeschwindigkeit (Richtwerte)</t>
  </si>
  <si>
    <t>bis zu 4 km/h</t>
  </si>
  <si>
    <t>Schmierstoffe/Verschleißteile</t>
  </si>
  <si>
    <t>Spatenfräse</t>
  </si>
  <si>
    <t>Tiefe Bodenbearbeitng in der Zeile</t>
  </si>
  <si>
    <t>Flache Bodenbearbeitung in der Zeile (nicht wendend)</t>
  </si>
  <si>
    <t>Flache Bodenbearbeitung in der Zeile (tw. wendend)</t>
  </si>
  <si>
    <t xml:space="preserve"> --</t>
  </si>
  <si>
    <t>Begrünunspflege</t>
  </si>
  <si>
    <t>Paralockerer</t>
  </si>
  <si>
    <t>45 Minuten</t>
  </si>
  <si>
    <t>90 Minuten</t>
  </si>
  <si>
    <t>53 Minuten</t>
  </si>
  <si>
    <t>Theoretische Arbeitszeit bei maximaler Geschwindigkeit</t>
  </si>
  <si>
    <t>Arbeitskosten des Bodenpflegegerätesgerätes pro Stunde ohne Fahrer =  Fixkosten pro Stunde zuzüglich Variabler Kosten pro Stunde:</t>
  </si>
  <si>
    <t>Anlage dauerbegrünt</t>
  </si>
  <si>
    <t>Variabler Mulcher</t>
  </si>
  <si>
    <t>Kosten pro Bearbeitungsdurchgang</t>
  </si>
  <si>
    <t>Wendezeit 9 sec + Anteilig Rüstzeit</t>
  </si>
  <si>
    <t>Auslastung des Scheibe</t>
  </si>
  <si>
    <t>Systemberechnung Bodenpflege</t>
  </si>
  <si>
    <t>Vorgaben für die Berechnung</t>
  </si>
  <si>
    <t>Felder in Matrixen werden automatisch aktualisiert</t>
  </si>
  <si>
    <t>Berechnungsmöglichkeiten</t>
  </si>
  <si>
    <t>Die orangenen Zellen werden einkopiert. Arbeitsstundenentlohnung unten auf der Seite eingeben. Fix-und Variable Maschinenkosten werden aus den Tabellenblättern Kosten Schlepper und Kosten Geräte einkopiert. In den Matrixen der Geräte können die Kosten für das einzelne Verfahren individuell berechnet werden.</t>
  </si>
  <si>
    <t>Arbeitskosten Fachkraft</t>
  </si>
  <si>
    <t>Arbeitsstunde Aushilfskraft</t>
  </si>
  <si>
    <t>Arbeitslohn Schlepperfahrer</t>
  </si>
  <si>
    <t>Grüne Zellen: Eingabe der eigenen Arbeitszeit</t>
  </si>
  <si>
    <t>Blaue Zellen: Aus Maschinenkosten einkopiert</t>
  </si>
  <si>
    <t>Arbeitskosten des Schleppers pro Stunde ohne Fahrer =  Fixkosten pro Stunde zuzüglich Variabler Kosten pro Stunde:</t>
  </si>
  <si>
    <t>Berechnungsbeispiel für die jährliche  Bodenpflege für einen Hektar zuzüglich 2 x Scheiben in Kombination</t>
  </si>
  <si>
    <t>Einsatzstunden pro Jahr</t>
  </si>
  <si>
    <t>Fixe Kosten pro Stunde für eine  Arbeitsstunde pro Jahr</t>
  </si>
  <si>
    <t>Auslastung des Bodenpflegegerätes in h/Jahr</t>
  </si>
  <si>
    <t>Auslastung des Schleppers in h/Jahr</t>
  </si>
  <si>
    <t xml:space="preserve">Anzahl dieser Bodenpflegemaßnahmen </t>
  </si>
  <si>
    <t>Kombination mit Unterstockbodenbbearbeitung:                            Arbeitszeit pro ha für diese Maßnahme (Stunden)</t>
  </si>
  <si>
    <t>Reine Bodenbearbeitung:                            Arbeitszeit pro ha für diese Maßnahme (Stunden)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</si>
</sst>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0"/>
      <name val="Arial"/>
    </font>
    <font>
      <sz val="8"/>
      <name val="Arial"/>
      <family val="2"/>
    </font>
    <font>
      <b/>
      <sz val="8"/>
      <color indexed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8"/>
      <color indexed="9"/>
      <name val="Arial"/>
      <family val="2"/>
    </font>
    <font>
      <sz val="18"/>
      <color indexed="10"/>
      <name val="Arial"/>
      <family val="2"/>
    </font>
    <font>
      <sz val="10"/>
      <color theme="0" tint="-0.249977111117893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2" fontId="2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/>
    <xf numFmtId="164" fontId="4" fillId="0" borderId="0" xfId="0" applyNumberFormat="1" applyFont="1"/>
    <xf numFmtId="0" fontId="4" fillId="0" borderId="0" xfId="0" applyFont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0" fontId="4" fillId="0" borderId="1" xfId="0" applyFont="1" applyBorder="1"/>
    <xf numFmtId="164" fontId="4" fillId="0" borderId="1" xfId="0" applyNumberFormat="1" applyFont="1" applyBorder="1"/>
    <xf numFmtId="10" fontId="0" fillId="0" borderId="1" xfId="0" applyNumberFormat="1" applyBorder="1"/>
    <xf numFmtId="0" fontId="4" fillId="0" borderId="1" xfId="0" applyFont="1" applyBorder="1" applyAlignment="1">
      <alignment wrapText="1"/>
    </xf>
    <xf numFmtId="164" fontId="0" fillId="6" borderId="1" xfId="0" applyNumberFormat="1" applyFill="1" applyBorder="1"/>
    <xf numFmtId="2" fontId="0" fillId="6" borderId="1" xfId="0" applyNumberFormat="1" applyFill="1" applyBorder="1"/>
    <xf numFmtId="0" fontId="6" fillId="3" borderId="1" xfId="0" applyFont="1" applyFill="1" applyBorder="1" applyAlignment="1">
      <alignment wrapText="1"/>
    </xf>
    <xf numFmtId="0" fontId="6" fillId="0" borderId="1" xfId="0" applyFont="1" applyBorder="1"/>
    <xf numFmtId="164" fontId="0" fillId="2" borderId="1" xfId="0" applyNumberFormat="1" applyFill="1" applyBorder="1"/>
    <xf numFmtId="0" fontId="0" fillId="8" borderId="1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center"/>
    </xf>
    <xf numFmtId="0" fontId="0" fillId="8" borderId="0" xfId="0" applyFill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9" borderId="0" xfId="0" applyNumberFormat="1" applyFill="1" applyAlignment="1">
      <alignment horizontal="center"/>
    </xf>
    <xf numFmtId="0" fontId="0" fillId="5" borderId="1" xfId="0" applyFill="1" applyBorder="1" applyAlignment="1">
      <alignment vertical="center" wrapText="1"/>
    </xf>
    <xf numFmtId="10" fontId="0" fillId="10" borderId="1" xfId="0" applyNumberFormat="1" applyFill="1" applyBorder="1"/>
    <xf numFmtId="10" fontId="0" fillId="8" borderId="1" xfId="0" applyNumberFormat="1" applyFill="1" applyBorder="1"/>
    <xf numFmtId="164" fontId="9" fillId="0" borderId="1" xfId="0" applyNumberFormat="1" applyFont="1" applyBorder="1"/>
    <xf numFmtId="0" fontId="5" fillId="0" borderId="1" xfId="0" applyFont="1" applyBorder="1" applyAlignment="1">
      <alignment wrapText="1"/>
    </xf>
    <xf numFmtId="0" fontId="5" fillId="5" borderId="1" xfId="0" applyFont="1" applyFill="1" applyBorder="1" applyAlignment="1">
      <alignment vertical="center" wrapText="1"/>
    </xf>
    <xf numFmtId="0" fontId="5" fillId="0" borderId="0" xfId="0" applyFont="1"/>
    <xf numFmtId="0" fontId="10" fillId="11" borderId="1" xfId="0" applyFont="1" applyFill="1" applyBorder="1"/>
    <xf numFmtId="0" fontId="10" fillId="0" borderId="0" xfId="0" applyFont="1"/>
    <xf numFmtId="164" fontId="11" fillId="11" borderId="1" xfId="0" applyNumberFormat="1" applyFont="1" applyFill="1" applyBorder="1"/>
    <xf numFmtId="164" fontId="0" fillId="9" borderId="1" xfId="0" applyNumberFormat="1" applyFill="1" applyBorder="1"/>
    <xf numFmtId="0" fontId="12" fillId="11" borderId="1" xfId="0" applyFont="1" applyFill="1" applyBorder="1"/>
    <xf numFmtId="164" fontId="12" fillId="11" borderId="1" xfId="0" applyNumberFormat="1" applyFont="1" applyFill="1" applyBorder="1"/>
    <xf numFmtId="0" fontId="7" fillId="7" borderId="6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10" fillId="11" borderId="2" xfId="0" applyFont="1" applyFill="1" applyBorder="1" applyAlignment="1">
      <alignment horizontal="center" wrapText="1"/>
    </xf>
    <xf numFmtId="0" fontId="10" fillId="11" borderId="3" xfId="0" applyFont="1" applyFill="1" applyBorder="1" applyAlignment="1">
      <alignment horizontal="center" wrapText="1"/>
    </xf>
    <xf numFmtId="0" fontId="10" fillId="11" borderId="4" xfId="0" applyFont="1" applyFill="1" applyBorder="1" applyAlignment="1">
      <alignment horizontal="center" wrapText="1"/>
    </xf>
    <xf numFmtId="0" fontId="10" fillId="11" borderId="5" xfId="0" applyFont="1" applyFill="1" applyBorder="1" applyAlignment="1">
      <alignment horizontal="center" wrapText="1"/>
    </xf>
    <xf numFmtId="0" fontId="10" fillId="11" borderId="6" xfId="0" applyFont="1" applyFill="1" applyBorder="1" applyAlignment="1">
      <alignment horizontal="center" wrapText="1"/>
    </xf>
    <xf numFmtId="0" fontId="10" fillId="11" borderId="7" xfId="0" applyFont="1" applyFill="1" applyBorder="1" applyAlignment="1">
      <alignment horizontal="center" wrapText="1"/>
    </xf>
    <xf numFmtId="0" fontId="0" fillId="4" borderId="0" xfId="0" applyFill="1" applyAlignment="1">
      <alignment horizontal="center"/>
    </xf>
    <xf numFmtId="164" fontId="0" fillId="12" borderId="1" xfId="0" applyNumberFormat="1" applyFill="1" applyBorder="1"/>
    <xf numFmtId="0" fontId="0" fillId="12" borderId="1" xfId="0" applyNumberFormat="1" applyFill="1" applyBorder="1"/>
    <xf numFmtId="0" fontId="6" fillId="5" borderId="1" xfId="0" applyFont="1" applyFill="1" applyBorder="1" applyAlignment="1">
      <alignment vertical="center" wrapText="1"/>
    </xf>
    <xf numFmtId="164" fontId="6" fillId="9" borderId="1" xfId="0" applyNumberFormat="1" applyFont="1" applyFill="1" applyBorder="1"/>
    <xf numFmtId="0" fontId="6" fillId="0" borderId="1" xfId="0" applyFont="1" applyBorder="1" applyAlignment="1">
      <alignment wrapText="1"/>
    </xf>
    <xf numFmtId="0" fontId="0" fillId="9" borderId="1" xfId="0" applyNumberForma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3" Type="http://schemas.openxmlformats.org/officeDocument/2006/relationships/image" Target="../media/image8.jpeg"/><Relationship Id="rId7" Type="http://schemas.openxmlformats.org/officeDocument/2006/relationships/image" Target="../media/image12.jpeg"/><Relationship Id="rId12" Type="http://schemas.openxmlformats.org/officeDocument/2006/relationships/image" Target="../media/image17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6" Type="http://schemas.openxmlformats.org/officeDocument/2006/relationships/image" Target="../media/image11.jpeg"/><Relationship Id="rId11" Type="http://schemas.openxmlformats.org/officeDocument/2006/relationships/image" Target="../media/image16.jpeg"/><Relationship Id="rId5" Type="http://schemas.openxmlformats.org/officeDocument/2006/relationships/image" Target="../media/image10.jpeg"/><Relationship Id="rId10" Type="http://schemas.openxmlformats.org/officeDocument/2006/relationships/image" Target="../media/image15.jpeg"/><Relationship Id="rId4" Type="http://schemas.openxmlformats.org/officeDocument/2006/relationships/image" Target="../media/image9.jpeg"/><Relationship Id="rId9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0</xdr:rowOff>
    </xdr:from>
    <xdr:to>
      <xdr:col>0</xdr:col>
      <xdr:colOff>891540</xdr:colOff>
      <xdr:row>0</xdr:row>
      <xdr:rowOff>805815</xdr:rowOff>
    </xdr:to>
    <xdr:pic>
      <xdr:nvPicPr>
        <xdr:cNvPr id="2" name="Picture 1" descr="Schlepper 2005 01">
          <a:extLst>
            <a:ext uri="{FF2B5EF4-FFF2-40B4-BE49-F238E27FC236}">
              <a16:creationId xmlns:a16="http://schemas.microsoft.com/office/drawing/2014/main" id="{28E2608E-8DFD-4289-AC07-C3BC2526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91" t="21338" r="24643" b="4541"/>
        <a:stretch>
          <a:fillRect/>
        </a:stretch>
      </xdr:blipFill>
      <xdr:spPr bwMode="auto">
        <a:xfrm>
          <a:off x="175260" y="0"/>
          <a:ext cx="716280" cy="80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175260</xdr:colOff>
      <xdr:row>0</xdr:row>
      <xdr:rowOff>0</xdr:rowOff>
    </xdr:from>
    <xdr:to>
      <xdr:col>0</xdr:col>
      <xdr:colOff>891540</xdr:colOff>
      <xdr:row>0</xdr:row>
      <xdr:rowOff>805815</xdr:rowOff>
    </xdr:to>
    <xdr:pic>
      <xdr:nvPicPr>
        <xdr:cNvPr id="3" name="Picture 1" descr="Schlepper 2005 01">
          <a:extLst>
            <a:ext uri="{FF2B5EF4-FFF2-40B4-BE49-F238E27FC236}">
              <a16:creationId xmlns:a16="http://schemas.microsoft.com/office/drawing/2014/main" id="{355619CF-080E-470F-ABD0-EF42F818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91" t="21338" r="24643" b="4541"/>
        <a:stretch>
          <a:fillRect/>
        </a:stretch>
      </xdr:blipFill>
      <xdr:spPr bwMode="auto">
        <a:xfrm>
          <a:off x="175260" y="0"/>
          <a:ext cx="716280" cy="80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175260</xdr:colOff>
      <xdr:row>0</xdr:row>
      <xdr:rowOff>0</xdr:rowOff>
    </xdr:from>
    <xdr:to>
      <xdr:col>0</xdr:col>
      <xdr:colOff>809625</xdr:colOff>
      <xdr:row>0</xdr:row>
      <xdr:rowOff>800100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17EF1D41-8D59-4F86-8E34-041E2F989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r="26239"/>
        <a:stretch/>
      </xdr:blipFill>
      <xdr:spPr bwMode="auto">
        <a:xfrm>
          <a:off x="175260" y="4210050"/>
          <a:ext cx="63436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7</xdr:col>
      <xdr:colOff>0</xdr:colOff>
      <xdr:row>8</xdr:row>
      <xdr:rowOff>1036320</xdr:rowOff>
    </xdr:to>
    <xdr:pic>
      <xdr:nvPicPr>
        <xdr:cNvPr id="3089" name="Picture 17" descr="AGrubber">
          <a:extLst>
            <a:ext uri="{FF2B5EF4-FFF2-40B4-BE49-F238E27FC236}">
              <a16:creationId xmlns:a16="http://schemas.microsoft.com/office/drawing/2014/main" id="{1548CAB9-3422-47BC-8FA7-E531E40E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4380" y="2179320"/>
          <a:ext cx="1584960" cy="1036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1333500</xdr:colOff>
      <xdr:row>9</xdr:row>
      <xdr:rowOff>7620</xdr:rowOff>
    </xdr:to>
    <xdr:pic>
      <xdr:nvPicPr>
        <xdr:cNvPr id="3090" name="Picture 18" descr="AScheibenegge">
          <a:extLst>
            <a:ext uri="{FF2B5EF4-FFF2-40B4-BE49-F238E27FC236}">
              <a16:creationId xmlns:a16="http://schemas.microsoft.com/office/drawing/2014/main" id="{9FAC0D25-4854-4149-8DDE-8F715A94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9340" y="2179320"/>
          <a:ext cx="1333500" cy="1059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1371600</xdr:colOff>
      <xdr:row>8</xdr:row>
      <xdr:rowOff>0</xdr:rowOff>
    </xdr:from>
    <xdr:to>
      <xdr:col>4</xdr:col>
      <xdr:colOff>1127760</xdr:colOff>
      <xdr:row>9</xdr:row>
      <xdr:rowOff>0</xdr:rowOff>
    </xdr:to>
    <xdr:pic>
      <xdr:nvPicPr>
        <xdr:cNvPr id="3093" name="Picture 21" descr="A Spatenmaschine">
          <a:extLst>
            <a:ext uri="{FF2B5EF4-FFF2-40B4-BE49-F238E27FC236}">
              <a16:creationId xmlns:a16="http://schemas.microsoft.com/office/drawing/2014/main" id="{C3E41C8D-9ECB-4F1E-B76F-5F7CF64A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0760" y="2179320"/>
          <a:ext cx="1150620" cy="105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38100</xdr:rowOff>
    </xdr:from>
    <xdr:to>
      <xdr:col>9</xdr:col>
      <xdr:colOff>0</xdr:colOff>
      <xdr:row>9</xdr:row>
      <xdr:rowOff>30480</xdr:rowOff>
    </xdr:to>
    <xdr:pic>
      <xdr:nvPicPr>
        <xdr:cNvPr id="3094" name="Picture 22" descr="AFräse">
          <a:extLst>
            <a:ext uri="{FF2B5EF4-FFF2-40B4-BE49-F238E27FC236}">
              <a16:creationId xmlns:a16="http://schemas.microsoft.com/office/drawing/2014/main" id="{3FDCC57D-AD1E-4B3B-875E-042BD70C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3320" y="2217420"/>
          <a:ext cx="1478280" cy="1043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30480</xdr:colOff>
      <xdr:row>8</xdr:row>
      <xdr:rowOff>30480</xdr:rowOff>
    </xdr:from>
    <xdr:to>
      <xdr:col>9</xdr:col>
      <xdr:colOff>1318260</xdr:colOff>
      <xdr:row>9</xdr:row>
      <xdr:rowOff>7620</xdr:rowOff>
    </xdr:to>
    <xdr:pic>
      <xdr:nvPicPr>
        <xdr:cNvPr id="3095" name="Picture 23" descr="AKreiselegge">
          <a:extLst>
            <a:ext uri="{FF2B5EF4-FFF2-40B4-BE49-F238E27FC236}">
              <a16:creationId xmlns:a16="http://schemas.microsoft.com/office/drawing/2014/main" id="{925C63B2-1F7B-4104-9486-30B9539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19"/>
        <a:stretch>
          <a:fillRect/>
        </a:stretch>
      </xdr:blipFill>
      <xdr:spPr bwMode="auto">
        <a:xfrm>
          <a:off x="12832080" y="2209800"/>
          <a:ext cx="128778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30480</xdr:rowOff>
    </xdr:from>
    <xdr:to>
      <xdr:col>2</xdr:col>
      <xdr:colOff>38100</xdr:colOff>
      <xdr:row>8</xdr:row>
      <xdr:rowOff>1036320</xdr:rowOff>
    </xdr:to>
    <xdr:pic>
      <xdr:nvPicPr>
        <xdr:cNvPr id="3096" name="Picture 24" descr="ATiefengrubber">
          <a:extLst>
            <a:ext uri="{FF2B5EF4-FFF2-40B4-BE49-F238E27FC236}">
              <a16:creationId xmlns:a16="http://schemas.microsoft.com/office/drawing/2014/main" id="{9A91EDB3-3A99-4265-B966-B930F930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057"/>
        <a:stretch>
          <a:fillRect/>
        </a:stretch>
      </xdr:blipFill>
      <xdr:spPr bwMode="auto">
        <a:xfrm>
          <a:off x="2362200" y="2209800"/>
          <a:ext cx="1211580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1219200</xdr:colOff>
      <xdr:row>9</xdr:row>
      <xdr:rowOff>30480</xdr:rowOff>
    </xdr:to>
    <xdr:pic>
      <xdr:nvPicPr>
        <xdr:cNvPr id="3097" name="Picture 25" descr="AVorgrubber">
          <a:extLst>
            <a:ext uri="{FF2B5EF4-FFF2-40B4-BE49-F238E27FC236}">
              <a16:creationId xmlns:a16="http://schemas.microsoft.com/office/drawing/2014/main" id="{23966B99-2FE7-4246-8E82-4F2178F7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720" y="2179320"/>
          <a:ext cx="121920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12</xdr:col>
      <xdr:colOff>38100</xdr:colOff>
      <xdr:row>9</xdr:row>
      <xdr:rowOff>0</xdr:rowOff>
    </xdr:to>
    <xdr:pic>
      <xdr:nvPicPr>
        <xdr:cNvPr id="3098" name="Picture 26" descr="AKreiselmulcher">
          <a:extLst>
            <a:ext uri="{FF2B5EF4-FFF2-40B4-BE49-F238E27FC236}">
              <a16:creationId xmlns:a16="http://schemas.microsoft.com/office/drawing/2014/main" id="{3285E300-5291-4DF9-AC99-C893B1AC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9540" y="2179320"/>
          <a:ext cx="1333500" cy="105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13</xdr:col>
      <xdr:colOff>0</xdr:colOff>
      <xdr:row>9</xdr:row>
      <xdr:rowOff>0</xdr:rowOff>
    </xdr:to>
    <xdr:pic>
      <xdr:nvPicPr>
        <xdr:cNvPr id="3099" name="Picture 27" descr="ASchlegelmulcher">
          <a:extLst>
            <a:ext uri="{FF2B5EF4-FFF2-40B4-BE49-F238E27FC236}">
              <a16:creationId xmlns:a16="http://schemas.microsoft.com/office/drawing/2014/main" id="{ECAB40F1-51A8-4DDD-A8D8-E5485D35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4940" y="2179320"/>
          <a:ext cx="1295400" cy="105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342900</xdr:rowOff>
    </xdr:from>
    <xdr:to>
      <xdr:col>3</xdr:col>
      <xdr:colOff>1371600</xdr:colOff>
      <xdr:row>9</xdr:row>
      <xdr:rowOff>15240</xdr:rowOff>
    </xdr:to>
    <xdr:pic>
      <xdr:nvPicPr>
        <xdr:cNvPr id="3101" name="Picture 29" descr="AHubschwenklockerer">
          <a:extLst>
            <a:ext uri="{FF2B5EF4-FFF2-40B4-BE49-F238E27FC236}">
              <a16:creationId xmlns:a16="http://schemas.microsoft.com/office/drawing/2014/main" id="{2402BE53-89C1-4F2D-9BDE-314BCAEA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9160" y="2171700"/>
          <a:ext cx="137160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6</xdr:col>
      <xdr:colOff>30480</xdr:colOff>
      <xdr:row>8</xdr:row>
      <xdr:rowOff>1036320</xdr:rowOff>
    </xdr:to>
    <xdr:pic>
      <xdr:nvPicPr>
        <xdr:cNvPr id="3102" name="Picture 30" descr="ASpatenfräse">
          <a:extLst>
            <a:ext uri="{FF2B5EF4-FFF2-40B4-BE49-F238E27FC236}">
              <a16:creationId xmlns:a16="http://schemas.microsoft.com/office/drawing/2014/main" id="{EE459C90-E237-49E9-B062-86E31AA5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2179320"/>
          <a:ext cx="1165860" cy="1036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7620</xdr:colOff>
      <xdr:row>9</xdr:row>
      <xdr:rowOff>0</xdr:rowOff>
    </xdr:to>
    <xdr:pic>
      <xdr:nvPicPr>
        <xdr:cNvPr id="3105" name="Picture 33" descr="A Paralockerer">
          <a:extLst>
            <a:ext uri="{FF2B5EF4-FFF2-40B4-BE49-F238E27FC236}">
              <a16:creationId xmlns:a16="http://schemas.microsoft.com/office/drawing/2014/main" id="{A37DB71B-78A7-4F9B-98BF-3D58CD26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" y="2179320"/>
          <a:ext cx="1181100" cy="105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workbookViewId="0">
      <selection activeCell="C25" sqref="A1:C25"/>
    </sheetView>
  </sheetViews>
  <sheetFormatPr baseColWidth="10" defaultRowHeight="12.75" x14ac:dyDescent="0.2"/>
  <cols>
    <col min="1" max="2" width="45.28515625" customWidth="1"/>
    <col min="3" max="3" width="14.42578125" customWidth="1"/>
    <col min="4" max="4" width="11.140625" customWidth="1"/>
    <col min="5" max="5" width="13.28515625" hidden="1" customWidth="1"/>
    <col min="6" max="6" width="10.42578125" hidden="1" customWidth="1"/>
    <col min="7" max="7" width="81.42578125" customWidth="1"/>
  </cols>
  <sheetData>
    <row r="1" spans="1:7" ht="52.5" customHeight="1" x14ac:dyDescent="0.35">
      <c r="A1" s="40" t="s">
        <v>63</v>
      </c>
      <c r="B1" s="41"/>
      <c r="C1" s="41"/>
      <c r="G1" s="23" t="s">
        <v>66</v>
      </c>
    </row>
    <row r="2" spans="1:7" s="3" customFormat="1" ht="51" customHeight="1" x14ac:dyDescent="0.2">
      <c r="A2" s="16" t="s">
        <v>74</v>
      </c>
      <c r="B2" s="7" t="s">
        <v>24</v>
      </c>
      <c r="C2" s="7" t="s">
        <v>6</v>
      </c>
      <c r="G2" s="24" t="s">
        <v>67</v>
      </c>
    </row>
    <row r="3" spans="1:7" s="3" customFormat="1" x14ac:dyDescent="0.2">
      <c r="A3" s="7" t="s">
        <v>21</v>
      </c>
      <c r="B3" s="7"/>
      <c r="C3" s="7"/>
    </row>
    <row r="4" spans="1:7" s="3" customFormat="1" x14ac:dyDescent="0.2">
      <c r="A4" s="7"/>
      <c r="B4" s="8" t="s">
        <v>58</v>
      </c>
      <c r="C4" s="8"/>
    </row>
    <row r="5" spans="1:7" x14ac:dyDescent="0.2">
      <c r="A5" s="9"/>
      <c r="B5" s="8" t="s">
        <v>59</v>
      </c>
      <c r="C5" s="8"/>
      <c r="D5" s="4"/>
      <c r="E5" s="4"/>
      <c r="F5" s="4"/>
    </row>
    <row r="6" spans="1:7" x14ac:dyDescent="0.2">
      <c r="A6" s="9" t="s">
        <v>22</v>
      </c>
      <c r="B6" s="14">
        <f>B22</f>
        <v>20</v>
      </c>
      <c r="C6" s="8">
        <f>(B6*B7*B8)+(B6*B9*B10)</f>
        <v>240</v>
      </c>
      <c r="D6" s="4"/>
      <c r="E6" s="4"/>
      <c r="F6" s="4"/>
    </row>
    <row r="7" spans="1:7" ht="25.5" x14ac:dyDescent="0.2">
      <c r="A7" s="53" t="s">
        <v>81</v>
      </c>
      <c r="B7" s="15">
        <v>2</v>
      </c>
      <c r="C7" s="8"/>
      <c r="D7" s="4"/>
      <c r="E7" s="4"/>
      <c r="F7" s="4"/>
    </row>
    <row r="8" spans="1:7" x14ac:dyDescent="0.2">
      <c r="A8" s="17" t="s">
        <v>79</v>
      </c>
      <c r="B8" s="15">
        <v>3</v>
      </c>
      <c r="C8" s="8"/>
      <c r="D8" s="4"/>
      <c r="E8" s="4"/>
      <c r="F8" s="4"/>
    </row>
    <row r="9" spans="1:7" ht="25.5" x14ac:dyDescent="0.2">
      <c r="A9" s="53" t="s">
        <v>80</v>
      </c>
      <c r="B9" s="15">
        <v>3</v>
      </c>
      <c r="C9" s="8"/>
      <c r="D9" s="4"/>
      <c r="E9" s="4"/>
      <c r="F9" s="4"/>
    </row>
    <row r="10" spans="1:7" x14ac:dyDescent="0.2">
      <c r="A10" s="17" t="s">
        <v>79</v>
      </c>
      <c r="B10" s="15">
        <v>2</v>
      </c>
      <c r="C10" s="8"/>
      <c r="D10" s="4"/>
      <c r="E10" s="4"/>
      <c r="F10" s="4"/>
    </row>
    <row r="11" spans="1:7" x14ac:dyDescent="0.2">
      <c r="A11" s="17" t="s">
        <v>78</v>
      </c>
      <c r="B11" s="54">
        <f>'Kosten Schlepper'!B9</f>
        <v>500</v>
      </c>
      <c r="C11" s="37">
        <f>('Kosten Schlepper'!E20*B10*B9)+('Kosten Schlepper'!E20*B8*B7)</f>
        <v>663</v>
      </c>
      <c r="D11" s="4"/>
      <c r="E11" s="4"/>
      <c r="F11" s="4"/>
    </row>
    <row r="12" spans="1:7" x14ac:dyDescent="0.2">
      <c r="A12" s="17" t="s">
        <v>77</v>
      </c>
      <c r="B12" s="54">
        <f>'Kosten Bodenpflegegerät'!B9</f>
        <v>80</v>
      </c>
      <c r="C12" s="52">
        <f>'Kosten Bodenpflegegerät'!E19*(B7*B8+B9*B10)</f>
        <v>235.56</v>
      </c>
      <c r="D12" s="4"/>
      <c r="E12" s="4"/>
      <c r="F12" s="4"/>
    </row>
    <row r="13" spans="1:7" x14ac:dyDescent="0.2">
      <c r="A13" s="17" t="s">
        <v>62</v>
      </c>
      <c r="B13" s="54">
        <f>'Kosten Scheibe'!B9</f>
        <v>80</v>
      </c>
      <c r="C13" s="37">
        <f>'Kosten Scheibe'!E19*Kostenzusammenstellung!B9*Kostenzusammenstellung!B10</f>
        <v>129.22500000000002</v>
      </c>
      <c r="D13" s="4"/>
      <c r="E13" s="4"/>
      <c r="F13" s="4"/>
    </row>
    <row r="14" spans="1:7" s="6" customFormat="1" x14ac:dyDescent="0.2">
      <c r="A14" s="10" t="s">
        <v>60</v>
      </c>
      <c r="B14" s="11"/>
      <c r="C14" s="11">
        <f>C15/(B8+B10)</f>
        <v>253.55699999999996</v>
      </c>
      <c r="D14" s="5"/>
      <c r="E14" s="5"/>
      <c r="F14" s="5"/>
    </row>
    <row r="15" spans="1:7" s="6" customFormat="1" ht="18" x14ac:dyDescent="0.25">
      <c r="A15" s="38" t="s">
        <v>23</v>
      </c>
      <c r="B15" s="39"/>
      <c r="C15" s="39">
        <f>C6+C11+C12+C13</f>
        <v>1267.7849999999999</v>
      </c>
      <c r="D15" s="5"/>
      <c r="E15" s="5"/>
      <c r="F15" s="5"/>
    </row>
    <row r="16" spans="1:7" x14ac:dyDescent="0.2">
      <c r="B16" s="4"/>
      <c r="C16" s="4"/>
      <c r="E16" s="4"/>
      <c r="F16" s="4"/>
    </row>
    <row r="17" spans="1:7" x14ac:dyDescent="0.2">
      <c r="B17" s="4"/>
      <c r="C17" s="4"/>
      <c r="D17" s="4"/>
      <c r="E17" s="4"/>
      <c r="F17" s="4"/>
    </row>
    <row r="18" spans="1:7" x14ac:dyDescent="0.2">
      <c r="A18" t="s">
        <v>64</v>
      </c>
      <c r="B18" s="20" t="s">
        <v>65</v>
      </c>
    </row>
    <row r="19" spans="1:7" x14ac:dyDescent="0.2">
      <c r="B19" s="21"/>
    </row>
    <row r="20" spans="1:7" x14ac:dyDescent="0.2">
      <c r="A20" s="19" t="s">
        <v>68</v>
      </c>
      <c r="B20" s="22">
        <v>25</v>
      </c>
      <c r="G20" s="3"/>
    </row>
    <row r="21" spans="1:7" x14ac:dyDescent="0.2">
      <c r="A21" s="19" t="s">
        <v>69</v>
      </c>
      <c r="B21" s="22">
        <v>14.2</v>
      </c>
      <c r="G21" s="3"/>
    </row>
    <row r="22" spans="1:7" x14ac:dyDescent="0.2">
      <c r="A22" s="19" t="s">
        <v>70</v>
      </c>
      <c r="B22" s="22">
        <v>20</v>
      </c>
      <c r="G22" s="4"/>
    </row>
    <row r="23" spans="1:7" x14ac:dyDescent="0.2">
      <c r="G23" s="4"/>
    </row>
    <row r="24" spans="1:7" x14ac:dyDescent="0.2">
      <c r="A24" s="25" t="s">
        <v>71</v>
      </c>
      <c r="G24" s="4"/>
    </row>
    <row r="25" spans="1:7" x14ac:dyDescent="0.2">
      <c r="A25" s="26" t="s">
        <v>72</v>
      </c>
    </row>
  </sheetData>
  <mergeCells count="1">
    <mergeCell ref="A1:C1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DBB08-278A-4740-BA7F-F87099F9F389}">
  <dimension ref="A1:E20"/>
  <sheetViews>
    <sheetView workbookViewId="0">
      <selection activeCell="E20" sqref="A1:E20"/>
    </sheetView>
  </sheetViews>
  <sheetFormatPr baseColWidth="10" defaultRowHeight="12.75" x14ac:dyDescent="0.2"/>
  <cols>
    <col min="1" max="1" width="18" customWidth="1"/>
    <col min="5" max="5" width="13.28515625" customWidth="1"/>
  </cols>
  <sheetData>
    <row r="1" spans="1:5" s="33" customFormat="1" ht="63.75" x14ac:dyDescent="0.2">
      <c r="A1" s="31"/>
      <c r="B1" s="32" t="s">
        <v>19</v>
      </c>
      <c r="C1" s="32" t="s">
        <v>6</v>
      </c>
      <c r="D1" s="32" t="s">
        <v>15</v>
      </c>
      <c r="E1" s="32" t="s">
        <v>76</v>
      </c>
    </row>
    <row r="2" spans="1:5" x14ac:dyDescent="0.2">
      <c r="A2" s="13" t="s">
        <v>11</v>
      </c>
      <c r="B2" s="7"/>
      <c r="C2" s="7"/>
      <c r="D2" s="7"/>
      <c r="E2" s="7"/>
    </row>
    <row r="3" spans="1:5" x14ac:dyDescent="0.2">
      <c r="A3" s="9" t="s">
        <v>4</v>
      </c>
      <c r="B3" s="18">
        <v>115000</v>
      </c>
      <c r="C3" s="8">
        <f>B3/10*9/10</f>
        <v>10350</v>
      </c>
      <c r="D3" s="8"/>
      <c r="E3" s="8"/>
    </row>
    <row r="4" spans="1:5" x14ac:dyDescent="0.2">
      <c r="A4" s="9" t="s">
        <v>5</v>
      </c>
      <c r="B4" s="28">
        <v>0.05</v>
      </c>
      <c r="C4" s="8">
        <f>B3*B4</f>
        <v>5750</v>
      </c>
      <c r="D4" s="8"/>
      <c r="E4" s="8"/>
    </row>
    <row r="5" spans="1:5" x14ac:dyDescent="0.2">
      <c r="A5" s="9" t="s">
        <v>20</v>
      </c>
      <c r="B5" s="12">
        <v>0.01</v>
      </c>
      <c r="C5" s="8">
        <f>B3*B5</f>
        <v>1150</v>
      </c>
      <c r="D5" s="8"/>
      <c r="E5" s="8"/>
    </row>
    <row r="6" spans="1:5" x14ac:dyDescent="0.2">
      <c r="A6" s="9" t="s">
        <v>7</v>
      </c>
      <c r="B6" s="12">
        <v>5.0000000000000001E-3</v>
      </c>
      <c r="C6" s="8">
        <f>B3*B6</f>
        <v>575</v>
      </c>
      <c r="D6" s="8"/>
      <c r="E6" s="8"/>
    </row>
    <row r="7" spans="1:5" x14ac:dyDescent="0.2">
      <c r="A7" s="9" t="s">
        <v>8</v>
      </c>
      <c r="B7" s="29">
        <v>0.2</v>
      </c>
      <c r="C7" s="30">
        <f>B3*B7</f>
        <v>23000</v>
      </c>
      <c r="D7" s="8"/>
      <c r="E7" s="8"/>
    </row>
    <row r="8" spans="1:5" x14ac:dyDescent="0.2">
      <c r="A8" s="9" t="s">
        <v>9</v>
      </c>
      <c r="B8" s="12" t="s">
        <v>10</v>
      </c>
      <c r="C8" s="8"/>
      <c r="D8" s="8"/>
      <c r="E8" s="8"/>
    </row>
    <row r="9" spans="1:5" x14ac:dyDescent="0.2">
      <c r="A9" s="17" t="s">
        <v>75</v>
      </c>
      <c r="B9" s="50">
        <v>500</v>
      </c>
      <c r="C9" s="8"/>
      <c r="D9" s="8"/>
      <c r="E9" s="8"/>
    </row>
    <row r="10" spans="1:5" x14ac:dyDescent="0.2">
      <c r="A10" s="10" t="s">
        <v>12</v>
      </c>
      <c r="B10" s="8"/>
      <c r="C10" s="8">
        <f>SUM(C3:C6)</f>
        <v>17825</v>
      </c>
      <c r="D10" s="8"/>
      <c r="E10" s="8">
        <f>C10/B9</f>
        <v>35.65</v>
      </c>
    </row>
    <row r="11" spans="1:5" x14ac:dyDescent="0.2">
      <c r="A11" s="9"/>
      <c r="B11" s="8"/>
      <c r="C11" s="8"/>
      <c r="D11" s="8"/>
      <c r="E11" s="8"/>
    </row>
    <row r="12" spans="1:5" x14ac:dyDescent="0.2">
      <c r="A12" s="10" t="s">
        <v>13</v>
      </c>
      <c r="B12" s="8"/>
      <c r="C12" s="8"/>
      <c r="D12" s="9"/>
      <c r="E12" s="8"/>
    </row>
    <row r="13" spans="1:5" x14ac:dyDescent="0.2">
      <c r="A13" s="9" t="s">
        <v>14</v>
      </c>
      <c r="B13" s="8"/>
      <c r="C13" s="8"/>
      <c r="D13" s="18">
        <v>13</v>
      </c>
      <c r="E13" s="8"/>
    </row>
    <row r="14" spans="1:5" x14ac:dyDescent="0.2">
      <c r="A14" s="9" t="s">
        <v>16</v>
      </c>
      <c r="B14" s="8"/>
      <c r="C14" s="8"/>
      <c r="D14" s="18">
        <v>0.4</v>
      </c>
      <c r="E14" s="8"/>
    </row>
    <row r="15" spans="1:5" x14ac:dyDescent="0.2">
      <c r="A15" s="9" t="s">
        <v>17</v>
      </c>
      <c r="B15" s="8"/>
      <c r="C15" s="8"/>
      <c r="D15" s="18">
        <v>6.2</v>
      </c>
      <c r="E15" s="8"/>
    </row>
    <row r="16" spans="1:5" x14ac:dyDescent="0.2">
      <c r="A16" s="9"/>
      <c r="B16" s="9"/>
      <c r="C16" s="9"/>
      <c r="D16" s="9"/>
      <c r="E16" s="9"/>
    </row>
    <row r="17" spans="1:5" x14ac:dyDescent="0.2">
      <c r="A17" s="10" t="s">
        <v>18</v>
      </c>
      <c r="B17" s="9"/>
      <c r="C17" s="9"/>
      <c r="D17" s="8">
        <f>SUM(D13:D16)</f>
        <v>19.600000000000001</v>
      </c>
      <c r="E17" s="9"/>
    </row>
    <row r="18" spans="1:5" x14ac:dyDescent="0.2">
      <c r="A18" s="9"/>
      <c r="B18" s="9"/>
      <c r="C18" s="9"/>
      <c r="D18" s="9"/>
      <c r="E18" s="9"/>
    </row>
    <row r="19" spans="1:5" s="35" customFormat="1" ht="21.75" customHeight="1" x14ac:dyDescent="0.2">
      <c r="A19" s="42" t="s">
        <v>73</v>
      </c>
      <c r="B19" s="43"/>
      <c r="C19" s="43"/>
      <c r="D19" s="44"/>
      <c r="E19" s="34"/>
    </row>
    <row r="20" spans="1:5" s="35" customFormat="1" ht="28.5" customHeight="1" x14ac:dyDescent="0.25">
      <c r="A20" s="45"/>
      <c r="B20" s="46"/>
      <c r="C20" s="46"/>
      <c r="D20" s="47"/>
      <c r="E20" s="36">
        <f>E10+D17</f>
        <v>55.25</v>
      </c>
    </row>
  </sheetData>
  <mergeCells count="1">
    <mergeCell ref="A19:D20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B7F4-F0F9-49EB-9716-9CD43C0CEC8A}">
  <dimension ref="A1:E19"/>
  <sheetViews>
    <sheetView workbookViewId="0">
      <selection activeCell="E19" sqref="A1:E19"/>
    </sheetView>
  </sheetViews>
  <sheetFormatPr baseColWidth="10" defaultRowHeight="12.75" x14ac:dyDescent="0.2"/>
  <cols>
    <col min="1" max="1" width="23.28515625" customWidth="1"/>
    <col min="5" max="5" width="13.28515625" customWidth="1"/>
  </cols>
  <sheetData>
    <row r="1" spans="1:5" ht="63.75" x14ac:dyDescent="0.2">
      <c r="A1" s="7" t="e" vm="1">
        <v>#VALUE!</v>
      </c>
      <c r="B1" s="27" t="s">
        <v>19</v>
      </c>
      <c r="C1" s="27" t="s">
        <v>6</v>
      </c>
      <c r="D1" s="27" t="s">
        <v>15</v>
      </c>
      <c r="E1" s="51" t="s">
        <v>76</v>
      </c>
    </row>
    <row r="2" spans="1:5" s="3" customFormat="1" x14ac:dyDescent="0.2">
      <c r="A2" s="13" t="s">
        <v>11</v>
      </c>
      <c r="B2" s="7"/>
      <c r="C2" s="7"/>
      <c r="D2" s="7"/>
      <c r="E2" s="7"/>
    </row>
    <row r="3" spans="1:5" x14ac:dyDescent="0.2">
      <c r="A3" s="9" t="s">
        <v>4</v>
      </c>
      <c r="B3" s="49">
        <v>12500</v>
      </c>
      <c r="C3" s="8">
        <v>675</v>
      </c>
      <c r="D3" s="8"/>
      <c r="E3" s="8"/>
    </row>
    <row r="4" spans="1:5" x14ac:dyDescent="0.2">
      <c r="A4" s="9" t="s">
        <v>5</v>
      </c>
      <c r="B4" s="12">
        <v>0.05</v>
      </c>
      <c r="C4" s="8">
        <v>375</v>
      </c>
      <c r="D4" s="8"/>
      <c r="E4" s="8"/>
    </row>
    <row r="5" spans="1:5" x14ac:dyDescent="0.2">
      <c r="A5" s="9" t="s">
        <v>20</v>
      </c>
      <c r="B5" s="12">
        <v>0.01</v>
      </c>
      <c r="C5" s="8">
        <v>75</v>
      </c>
      <c r="D5" s="8"/>
      <c r="E5" s="8"/>
    </row>
    <row r="6" spans="1:5" x14ac:dyDescent="0.2">
      <c r="A6" s="9" t="s">
        <v>7</v>
      </c>
      <c r="B6" s="12">
        <v>5.0000000000000001E-3</v>
      </c>
      <c r="C6" s="8">
        <v>37.5</v>
      </c>
      <c r="D6" s="8"/>
      <c r="E6" s="8"/>
    </row>
    <row r="7" spans="1:5" x14ac:dyDescent="0.2">
      <c r="A7" s="9" t="s">
        <v>8</v>
      </c>
      <c r="B7" s="12">
        <v>0.1</v>
      </c>
      <c r="C7" s="8"/>
      <c r="D7" s="8"/>
      <c r="E7" s="8"/>
    </row>
    <row r="8" spans="1:5" x14ac:dyDescent="0.2">
      <c r="A8" s="9" t="s">
        <v>9</v>
      </c>
      <c r="B8" s="12" t="s">
        <v>10</v>
      </c>
      <c r="C8" s="8"/>
      <c r="D8" s="8"/>
      <c r="E8" s="8"/>
    </row>
    <row r="9" spans="1:5" x14ac:dyDescent="0.2">
      <c r="A9" s="17" t="s">
        <v>75</v>
      </c>
      <c r="B9" s="50">
        <v>80</v>
      </c>
      <c r="C9" s="8"/>
      <c r="D9" s="8"/>
      <c r="E9" s="8"/>
    </row>
    <row r="10" spans="1:5" x14ac:dyDescent="0.2">
      <c r="A10" s="10" t="s">
        <v>12</v>
      </c>
      <c r="B10" s="8"/>
      <c r="C10" s="8">
        <v>1162.5</v>
      </c>
      <c r="D10" s="8"/>
      <c r="E10" s="8">
        <f>C10/B9</f>
        <v>14.53125</v>
      </c>
    </row>
    <row r="11" spans="1:5" x14ac:dyDescent="0.2">
      <c r="A11" s="9"/>
      <c r="B11" s="8"/>
      <c r="C11" s="8"/>
      <c r="D11" s="8"/>
      <c r="E11" s="8"/>
    </row>
    <row r="12" spans="1:5" x14ac:dyDescent="0.2">
      <c r="A12" s="10" t="s">
        <v>13</v>
      </c>
      <c r="B12" s="8"/>
      <c r="C12" s="8"/>
      <c r="D12" s="9"/>
      <c r="E12" s="8"/>
    </row>
    <row r="13" spans="1:5" x14ac:dyDescent="0.2">
      <c r="A13" s="9" t="s">
        <v>45</v>
      </c>
      <c r="B13" s="8"/>
      <c r="C13" s="8"/>
      <c r="D13" s="8">
        <v>4</v>
      </c>
      <c r="E13" s="8"/>
    </row>
    <row r="14" spans="1:5" x14ac:dyDescent="0.2">
      <c r="A14" s="9" t="s">
        <v>17</v>
      </c>
      <c r="B14" s="8"/>
      <c r="C14" s="8"/>
      <c r="D14" s="8">
        <v>2.1</v>
      </c>
      <c r="E14" s="8"/>
    </row>
    <row r="15" spans="1:5" x14ac:dyDescent="0.2">
      <c r="A15" s="9"/>
      <c r="B15" s="9"/>
      <c r="C15" s="9"/>
      <c r="D15" s="9"/>
      <c r="E15" s="9"/>
    </row>
    <row r="16" spans="1:5" x14ac:dyDescent="0.2">
      <c r="A16" s="10" t="s">
        <v>18</v>
      </c>
      <c r="B16" s="9"/>
      <c r="C16" s="9"/>
      <c r="D16" s="8">
        <v>5.0999999999999996</v>
      </c>
      <c r="E16" s="9"/>
    </row>
    <row r="17" spans="1:5" x14ac:dyDescent="0.2">
      <c r="A17" s="9"/>
      <c r="B17" s="9"/>
      <c r="C17" s="9"/>
      <c r="D17" s="9"/>
      <c r="E17" s="9"/>
    </row>
    <row r="18" spans="1:5" s="35" customFormat="1" ht="21.75" customHeight="1" x14ac:dyDescent="0.2">
      <c r="A18" s="42" t="s">
        <v>57</v>
      </c>
      <c r="B18" s="43"/>
      <c r="C18" s="43"/>
      <c r="D18" s="44"/>
      <c r="E18" s="34"/>
    </row>
    <row r="19" spans="1:5" s="35" customFormat="1" ht="28.5" customHeight="1" x14ac:dyDescent="0.25">
      <c r="A19" s="45"/>
      <c r="B19" s="46"/>
      <c r="C19" s="46"/>
      <c r="D19" s="47"/>
      <c r="E19" s="36">
        <v>19.63</v>
      </c>
    </row>
  </sheetData>
  <mergeCells count="1">
    <mergeCell ref="A18:D19"/>
  </mergeCell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workbookViewId="0">
      <selection activeCell="E19" sqref="A1:E19"/>
    </sheetView>
  </sheetViews>
  <sheetFormatPr baseColWidth="10" defaultRowHeight="12.75" x14ac:dyDescent="0.2"/>
  <cols>
    <col min="1" max="1" width="22.42578125" customWidth="1"/>
    <col min="5" max="5" width="13.28515625" customWidth="1"/>
  </cols>
  <sheetData>
    <row r="1" spans="1:5" ht="63.75" x14ac:dyDescent="0.2">
      <c r="A1" s="7" t="e" vm="2">
        <v>#VALUE!</v>
      </c>
      <c r="B1" s="27" t="s">
        <v>19</v>
      </c>
      <c r="C1" s="27" t="s">
        <v>6</v>
      </c>
      <c r="D1" s="27" t="s">
        <v>15</v>
      </c>
      <c r="E1" s="51" t="s">
        <v>76</v>
      </c>
    </row>
    <row r="2" spans="1:5" s="3" customFormat="1" x14ac:dyDescent="0.2">
      <c r="A2" s="13" t="s">
        <v>11</v>
      </c>
      <c r="B2" s="7"/>
      <c r="C2" s="7"/>
      <c r="D2" s="7"/>
      <c r="E2" s="7"/>
    </row>
    <row r="3" spans="1:5" x14ac:dyDescent="0.2">
      <c r="A3" s="9" t="s">
        <v>4</v>
      </c>
      <c r="B3" s="49">
        <v>4500</v>
      </c>
      <c r="C3" s="8">
        <f>B3/10*9/10</f>
        <v>405</v>
      </c>
      <c r="D3" s="8"/>
      <c r="E3" s="8"/>
    </row>
    <row r="4" spans="1:5" x14ac:dyDescent="0.2">
      <c r="A4" s="9" t="s">
        <v>5</v>
      </c>
      <c r="B4" s="12">
        <v>0.05</v>
      </c>
      <c r="C4" s="8">
        <f>B3*B4</f>
        <v>225</v>
      </c>
      <c r="D4" s="8"/>
      <c r="E4" s="8"/>
    </row>
    <row r="5" spans="1:5" x14ac:dyDescent="0.2">
      <c r="A5" s="9" t="s">
        <v>20</v>
      </c>
      <c r="B5" s="12">
        <v>0.01</v>
      </c>
      <c r="C5" s="8">
        <f>B3*B5</f>
        <v>45</v>
      </c>
      <c r="D5" s="8"/>
      <c r="E5" s="8"/>
    </row>
    <row r="6" spans="1:5" x14ac:dyDescent="0.2">
      <c r="A6" s="9" t="s">
        <v>7</v>
      </c>
      <c r="B6" s="12">
        <v>5.0000000000000001E-3</v>
      </c>
      <c r="C6" s="8">
        <f>B3*B6</f>
        <v>22.5</v>
      </c>
      <c r="D6" s="8"/>
      <c r="E6" s="8"/>
    </row>
    <row r="7" spans="1:5" x14ac:dyDescent="0.2">
      <c r="A7" s="9" t="s">
        <v>8</v>
      </c>
      <c r="B7" s="12">
        <v>0.1</v>
      </c>
      <c r="C7" s="8"/>
      <c r="D7" s="8"/>
      <c r="E7" s="8"/>
    </row>
    <row r="8" spans="1:5" x14ac:dyDescent="0.2">
      <c r="A8" s="9" t="s">
        <v>9</v>
      </c>
      <c r="B8" s="12" t="s">
        <v>10</v>
      </c>
      <c r="C8" s="8"/>
      <c r="D8" s="8"/>
      <c r="E8" s="8"/>
    </row>
    <row r="9" spans="1:5" x14ac:dyDescent="0.2">
      <c r="A9" s="17" t="s">
        <v>75</v>
      </c>
      <c r="B9" s="50">
        <v>80</v>
      </c>
      <c r="C9" s="8"/>
      <c r="D9" s="8"/>
      <c r="E9" s="8"/>
    </row>
    <row r="10" spans="1:5" x14ac:dyDescent="0.2">
      <c r="A10" s="10" t="s">
        <v>12</v>
      </c>
      <c r="B10" s="8"/>
      <c r="C10" s="8">
        <f>SUM(C3:C8)</f>
        <v>697.5</v>
      </c>
      <c r="D10" s="8"/>
      <c r="E10" s="8">
        <f>C10/40</f>
        <v>17.4375</v>
      </c>
    </row>
    <row r="11" spans="1:5" x14ac:dyDescent="0.2">
      <c r="A11" s="9"/>
      <c r="B11" s="8"/>
      <c r="C11" s="8"/>
      <c r="D11" s="8"/>
      <c r="E11" s="8"/>
    </row>
    <row r="12" spans="1:5" x14ac:dyDescent="0.2">
      <c r="A12" s="10" t="s">
        <v>13</v>
      </c>
      <c r="B12" s="8"/>
      <c r="C12" s="8"/>
      <c r="D12" s="9"/>
      <c r="E12" s="8"/>
    </row>
    <row r="13" spans="1:5" x14ac:dyDescent="0.2">
      <c r="A13" s="9" t="s">
        <v>45</v>
      </c>
      <c r="B13" s="8"/>
      <c r="C13" s="8"/>
      <c r="D13" s="8">
        <v>2</v>
      </c>
      <c r="E13" s="8"/>
    </row>
    <row r="14" spans="1:5" x14ac:dyDescent="0.2">
      <c r="A14" s="9" t="s">
        <v>17</v>
      </c>
      <c r="B14" s="8"/>
      <c r="C14" s="8"/>
      <c r="D14" s="8">
        <v>2.1</v>
      </c>
      <c r="E14" s="8"/>
    </row>
    <row r="15" spans="1:5" x14ac:dyDescent="0.2">
      <c r="A15" s="9"/>
      <c r="B15" s="9"/>
      <c r="C15" s="9"/>
      <c r="D15" s="9"/>
      <c r="E15" s="9"/>
    </row>
    <row r="16" spans="1:5" x14ac:dyDescent="0.2">
      <c r="A16" s="10" t="s">
        <v>18</v>
      </c>
      <c r="B16" s="9"/>
      <c r="C16" s="9"/>
      <c r="D16" s="8">
        <f>SUM(D13:D15)</f>
        <v>4.0999999999999996</v>
      </c>
      <c r="E16" s="9"/>
    </row>
    <row r="17" spans="1:5" x14ac:dyDescent="0.2">
      <c r="A17" s="9"/>
      <c r="B17" s="9"/>
      <c r="C17" s="9"/>
      <c r="D17" s="9"/>
      <c r="E17" s="9"/>
    </row>
    <row r="18" spans="1:5" s="35" customFormat="1" ht="21.75" customHeight="1" x14ac:dyDescent="0.2">
      <c r="A18" s="42" t="s">
        <v>57</v>
      </c>
      <c r="B18" s="43"/>
      <c r="C18" s="43"/>
      <c r="D18" s="44"/>
      <c r="E18" s="34"/>
    </row>
    <row r="19" spans="1:5" s="35" customFormat="1" ht="28.5" customHeight="1" x14ac:dyDescent="0.25">
      <c r="A19" s="45"/>
      <c r="B19" s="46"/>
      <c r="C19" s="46"/>
      <c r="D19" s="47"/>
      <c r="E19" s="36">
        <f>E10+D16</f>
        <v>21.537500000000001</v>
      </c>
    </row>
  </sheetData>
  <mergeCells count="1">
    <mergeCell ref="A18:D19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C162-EB07-4C24-B01D-E8DFB4A36BAC}">
  <dimension ref="A1:E19"/>
  <sheetViews>
    <sheetView tabSelected="1" workbookViewId="0">
      <selection activeCell="D14" sqref="D14"/>
    </sheetView>
  </sheetViews>
  <sheetFormatPr baseColWidth="10" defaultRowHeight="12.75" x14ac:dyDescent="0.2"/>
  <cols>
    <col min="1" max="1" width="22.42578125" customWidth="1"/>
    <col min="5" max="5" width="13.28515625" customWidth="1"/>
  </cols>
  <sheetData>
    <row r="1" spans="1:5" ht="63.75" x14ac:dyDescent="0.2">
      <c r="A1" s="7" t="e" vm="3">
        <v>#VALUE!</v>
      </c>
      <c r="B1" s="27" t="s">
        <v>19</v>
      </c>
      <c r="C1" s="27" t="s">
        <v>6</v>
      </c>
      <c r="D1" s="27" t="s">
        <v>15</v>
      </c>
      <c r="E1" s="51" t="s">
        <v>76</v>
      </c>
    </row>
    <row r="2" spans="1:5" s="3" customFormat="1" x14ac:dyDescent="0.2">
      <c r="A2" s="13" t="s">
        <v>11</v>
      </c>
      <c r="B2" s="7"/>
      <c r="C2" s="7"/>
      <c r="D2" s="7"/>
      <c r="E2" s="7"/>
    </row>
    <row r="3" spans="1:5" x14ac:dyDescent="0.2">
      <c r="A3" s="9" t="s">
        <v>4</v>
      </c>
      <c r="B3" s="49">
        <v>5500</v>
      </c>
      <c r="C3" s="8">
        <f>B3/10*9/10</f>
        <v>495</v>
      </c>
      <c r="D3" s="8"/>
      <c r="E3" s="8"/>
    </row>
    <row r="4" spans="1:5" x14ac:dyDescent="0.2">
      <c r="A4" s="9" t="s">
        <v>5</v>
      </c>
      <c r="B4" s="12">
        <v>0.05</v>
      </c>
      <c r="C4" s="8">
        <f>B3*B4</f>
        <v>275</v>
      </c>
      <c r="D4" s="8"/>
      <c r="E4" s="8"/>
    </row>
    <row r="5" spans="1:5" x14ac:dyDescent="0.2">
      <c r="A5" s="9" t="s">
        <v>20</v>
      </c>
      <c r="B5" s="12">
        <v>0.01</v>
      </c>
      <c r="C5" s="8">
        <f>B3*B5</f>
        <v>55</v>
      </c>
      <c r="D5" s="8"/>
      <c r="E5" s="8"/>
    </row>
    <row r="6" spans="1:5" x14ac:dyDescent="0.2">
      <c r="A6" s="9" t="s">
        <v>7</v>
      </c>
      <c r="B6" s="12">
        <v>5.0000000000000001E-3</v>
      </c>
      <c r="C6" s="8">
        <f>B3*B6</f>
        <v>27.5</v>
      </c>
      <c r="D6" s="8"/>
      <c r="E6" s="8"/>
    </row>
    <row r="7" spans="1:5" x14ac:dyDescent="0.2">
      <c r="A7" s="9" t="s">
        <v>8</v>
      </c>
      <c r="B7" s="12">
        <v>0.1</v>
      </c>
      <c r="C7" s="8"/>
      <c r="D7" s="8"/>
      <c r="E7" s="8"/>
    </row>
    <row r="8" spans="1:5" x14ac:dyDescent="0.2">
      <c r="A8" s="9" t="s">
        <v>9</v>
      </c>
      <c r="B8" s="12" t="s">
        <v>10</v>
      </c>
      <c r="C8" s="8"/>
      <c r="D8" s="8"/>
      <c r="E8" s="8"/>
    </row>
    <row r="9" spans="1:5" x14ac:dyDescent="0.2">
      <c r="A9" s="17" t="s">
        <v>75</v>
      </c>
      <c r="B9" s="50">
        <v>40</v>
      </c>
      <c r="C9" s="8"/>
      <c r="D9" s="8"/>
      <c r="E9" s="8"/>
    </row>
    <row r="10" spans="1:5" x14ac:dyDescent="0.2">
      <c r="A10" s="10" t="s">
        <v>12</v>
      </c>
      <c r="B10" s="8"/>
      <c r="C10" s="8">
        <f>SUM(C3:C8)</f>
        <v>852.5</v>
      </c>
      <c r="D10" s="8"/>
      <c r="E10" s="8">
        <f>C10/40</f>
        <v>21.3125</v>
      </c>
    </row>
    <row r="11" spans="1:5" x14ac:dyDescent="0.2">
      <c r="A11" s="9"/>
      <c r="B11" s="8"/>
      <c r="C11" s="8"/>
      <c r="D11" s="8"/>
      <c r="E11" s="8"/>
    </row>
    <row r="12" spans="1:5" x14ac:dyDescent="0.2">
      <c r="A12" s="10" t="s">
        <v>13</v>
      </c>
      <c r="B12" s="8"/>
      <c r="C12" s="8"/>
      <c r="D12" s="9"/>
      <c r="E12" s="8"/>
    </row>
    <row r="13" spans="1:5" x14ac:dyDescent="0.2">
      <c r="A13" s="9" t="s">
        <v>45</v>
      </c>
      <c r="B13" s="8"/>
      <c r="C13" s="8"/>
      <c r="D13" s="8">
        <v>1</v>
      </c>
      <c r="E13" s="8"/>
    </row>
    <row r="14" spans="1:5" x14ac:dyDescent="0.2">
      <c r="A14" s="9" t="s">
        <v>17</v>
      </c>
      <c r="B14" s="8"/>
      <c r="C14" s="8"/>
      <c r="D14" s="8">
        <v>2.1</v>
      </c>
      <c r="E14" s="8"/>
    </row>
    <row r="15" spans="1:5" x14ac:dyDescent="0.2">
      <c r="A15" s="9"/>
      <c r="B15" s="9"/>
      <c r="C15" s="9"/>
      <c r="D15" s="9"/>
      <c r="E15" s="9"/>
    </row>
    <row r="16" spans="1:5" x14ac:dyDescent="0.2">
      <c r="A16" s="10" t="s">
        <v>18</v>
      </c>
      <c r="B16" s="9"/>
      <c r="C16" s="9"/>
      <c r="D16" s="8">
        <f>SUM(D13:D15)</f>
        <v>3.1</v>
      </c>
      <c r="E16" s="9"/>
    </row>
    <row r="17" spans="1:5" x14ac:dyDescent="0.2">
      <c r="A17" s="9"/>
      <c r="B17" s="9"/>
      <c r="C17" s="9"/>
      <c r="D17" s="9"/>
      <c r="E17" s="9"/>
    </row>
    <row r="18" spans="1:5" s="35" customFormat="1" ht="21.75" customHeight="1" x14ac:dyDescent="0.2">
      <c r="A18" s="42" t="s">
        <v>57</v>
      </c>
      <c r="B18" s="43"/>
      <c r="C18" s="43"/>
      <c r="D18" s="44"/>
      <c r="E18" s="34"/>
    </row>
    <row r="19" spans="1:5" s="35" customFormat="1" ht="28.5" customHeight="1" x14ac:dyDescent="0.25">
      <c r="A19" s="45"/>
      <c r="B19" s="46"/>
      <c r="C19" s="46"/>
      <c r="D19" s="47"/>
      <c r="E19" s="36">
        <f>E10+D16</f>
        <v>24.412500000000001</v>
      </c>
    </row>
  </sheetData>
  <mergeCells count="1">
    <mergeCell ref="A18:D19"/>
  </mergeCell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12"/>
  <sheetViews>
    <sheetView topLeftCell="A2" workbookViewId="0">
      <selection activeCell="K12" sqref="K12"/>
    </sheetView>
  </sheetViews>
  <sheetFormatPr baseColWidth="10" defaultRowHeight="12.75" x14ac:dyDescent="0.2"/>
  <cols>
    <col min="1" max="1" width="34.42578125" customWidth="1"/>
    <col min="2" max="3" width="17.140625" customWidth="1"/>
    <col min="4" max="4" width="20.28515625" customWidth="1"/>
    <col min="5" max="6" width="16.5703125" customWidth="1"/>
    <col min="7" max="7" width="23.140625" customWidth="1"/>
    <col min="8" max="8" width="19.85546875" customWidth="1"/>
    <col min="9" max="9" width="21.5703125" customWidth="1"/>
    <col min="10" max="10" width="19.5703125" customWidth="1"/>
    <col min="11" max="11" width="17.85546875" customWidth="1"/>
    <col min="12" max="13" width="18.85546875" customWidth="1"/>
  </cols>
  <sheetData>
    <row r="2" spans="1:13" ht="60" x14ac:dyDescent="0.2">
      <c r="A2" s="2" t="s">
        <v>40</v>
      </c>
    </row>
    <row r="3" spans="1:13" x14ac:dyDescent="0.2">
      <c r="A3" s="1" t="s">
        <v>0</v>
      </c>
    </row>
    <row r="4" spans="1:13" x14ac:dyDescent="0.2">
      <c r="A4" s="1" t="s">
        <v>1</v>
      </c>
    </row>
    <row r="5" spans="1:13" x14ac:dyDescent="0.2">
      <c r="A5" s="1" t="s">
        <v>61</v>
      </c>
    </row>
    <row r="6" spans="1:13" x14ac:dyDescent="0.2">
      <c r="A6" s="1" t="s">
        <v>2</v>
      </c>
    </row>
    <row r="7" spans="1:13" ht="18" customHeight="1" x14ac:dyDescent="0.2">
      <c r="A7" s="1" t="s">
        <v>37</v>
      </c>
      <c r="B7" s="48" t="s">
        <v>47</v>
      </c>
      <c r="C7" s="48"/>
      <c r="D7" s="48"/>
      <c r="E7" s="48"/>
      <c r="F7" s="48"/>
      <c r="G7" s="48" t="s">
        <v>48</v>
      </c>
      <c r="H7" s="48"/>
      <c r="I7" s="48" t="s">
        <v>49</v>
      </c>
      <c r="J7" s="48"/>
      <c r="L7" s="48" t="s">
        <v>51</v>
      </c>
      <c r="M7" s="48"/>
    </row>
    <row r="8" spans="1:13" ht="27.75" customHeight="1" x14ac:dyDescent="0.2">
      <c r="A8" s="1" t="s">
        <v>26</v>
      </c>
      <c r="B8" s="2" t="s">
        <v>33</v>
      </c>
      <c r="C8" s="2" t="s">
        <v>52</v>
      </c>
      <c r="D8" s="2" t="s">
        <v>29</v>
      </c>
      <c r="E8" s="2" t="s">
        <v>30</v>
      </c>
      <c r="F8" s="2" t="s">
        <v>46</v>
      </c>
      <c r="G8" s="2" t="s">
        <v>27</v>
      </c>
      <c r="H8" s="2" t="s">
        <v>28</v>
      </c>
      <c r="I8" s="2" t="s">
        <v>31</v>
      </c>
      <c r="J8" s="2" t="s">
        <v>32</v>
      </c>
      <c r="K8" s="2" t="s">
        <v>34</v>
      </c>
      <c r="L8" s="2" t="s">
        <v>35</v>
      </c>
      <c r="M8" s="2" t="s">
        <v>36</v>
      </c>
    </row>
    <row r="9" spans="1:13" ht="83.25" customHeight="1" x14ac:dyDescent="0.2">
      <c r="G9" s="2"/>
      <c r="H9" s="2"/>
      <c r="M9" s="2"/>
    </row>
    <row r="10" spans="1:13" ht="33.75" customHeight="1" x14ac:dyDescent="0.2">
      <c r="A10" s="2" t="s">
        <v>43</v>
      </c>
      <c r="B10" s="2" t="s">
        <v>41</v>
      </c>
      <c r="C10" s="2" t="s">
        <v>41</v>
      </c>
      <c r="D10" s="2" t="s">
        <v>42</v>
      </c>
      <c r="E10" s="2" t="s">
        <v>44</v>
      </c>
      <c r="F10" s="2" t="s">
        <v>44</v>
      </c>
      <c r="G10" s="2" t="s">
        <v>38</v>
      </c>
      <c r="H10" s="2" t="s">
        <v>39</v>
      </c>
      <c r="I10" s="2" t="s">
        <v>42</v>
      </c>
      <c r="J10" s="2" t="s">
        <v>42</v>
      </c>
      <c r="K10" s="2" t="s">
        <v>50</v>
      </c>
      <c r="L10" s="2" t="s">
        <v>42</v>
      </c>
      <c r="M10" s="2" t="s">
        <v>42</v>
      </c>
    </row>
    <row r="11" spans="1:13" ht="34.5" customHeight="1" x14ac:dyDescent="0.2">
      <c r="A11" s="2" t="s">
        <v>56</v>
      </c>
      <c r="B11" s="2" t="s">
        <v>55</v>
      </c>
      <c r="C11" s="2" t="s">
        <v>55</v>
      </c>
      <c r="D11" s="2" t="s">
        <v>25</v>
      </c>
      <c r="E11" s="2" t="s">
        <v>54</v>
      </c>
      <c r="F11" s="2" t="s">
        <v>54</v>
      </c>
      <c r="G11" s="2" t="s">
        <v>53</v>
      </c>
      <c r="H11" s="2" t="s">
        <v>3</v>
      </c>
      <c r="I11" s="2" t="s">
        <v>25</v>
      </c>
      <c r="J11" s="2" t="s">
        <v>25</v>
      </c>
      <c r="K11" s="2"/>
      <c r="L11" s="2" t="s">
        <v>25</v>
      </c>
      <c r="M11" s="2" t="s">
        <v>25</v>
      </c>
    </row>
    <row r="12" spans="1:13" ht="136.5" customHeight="1" x14ac:dyDescent="0.2">
      <c r="G12" s="2"/>
      <c r="H12" s="2"/>
    </row>
  </sheetData>
  <mergeCells count="4">
    <mergeCell ref="B7:F7"/>
    <mergeCell ref="G7:H7"/>
    <mergeCell ref="I7:J7"/>
    <mergeCell ref="L7:M7"/>
  </mergeCells>
  <phoneticPr fontId="1" type="noConversion"/>
  <pageMargins left="0.78740157499999996" right="0.78740157499999996" top="0.984251969" bottom="0.984251969" header="0.4921259845" footer="0.4921259845"/>
  <pageSetup paperSize="9" scale="3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Kostenzusammenstellung</vt:lpstr>
      <vt:lpstr>Kosten Schlepper</vt:lpstr>
      <vt:lpstr>Kosten Bodenpflegegerät</vt:lpstr>
      <vt:lpstr>Kosten Scheibe</vt:lpstr>
      <vt:lpstr>Drillmaschine</vt:lpstr>
      <vt:lpstr> Geräte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Tim Ochssner</cp:lastModifiedBy>
  <cp:lastPrinted>2008-05-06T02:11:14Z</cp:lastPrinted>
  <dcterms:created xsi:type="dcterms:W3CDTF">2007-01-28T10:41:19Z</dcterms:created>
  <dcterms:modified xsi:type="dcterms:W3CDTF">2025-02-23T08:55:01Z</dcterms:modified>
</cp:coreProperties>
</file>