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tuell\Arbeit\Aktuelle Artikel\2025\20250205 Artikel DBW  Kosten der Bodenpflege\"/>
    </mc:Choice>
  </mc:AlternateContent>
  <xr:revisionPtr revIDLastSave="0" documentId="8_{0A4BA669-BF3A-43E1-BF66-1ABB854997F8}" xr6:coauthVersionLast="47" xr6:coauthVersionMax="47" xr10:uidLastSave="{00000000-0000-0000-0000-000000000000}"/>
  <bookViews>
    <workbookView xWindow="28680" yWindow="-1365" windowWidth="29040" windowHeight="15720" xr2:uid="{00000000-000D-0000-FFFF-FFFF00000000}"/>
  </bookViews>
  <sheets>
    <sheet name="Kostenzusammenstellung" sheetId="6" r:id="rId1"/>
    <sheet name="Mittelkosten" sheetId="1" r:id="rId2"/>
    <sheet name="Schlagkraft der Geräte" sheetId="2" r:id="rId3"/>
    <sheet name="Kosten Schlepper" sheetId="3" r:id="rId4"/>
    <sheet name="Kosten Herbizidbalken" sheetId="5" r:id="rId5"/>
    <sheet name="Kosten Stockbürste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3" l="1"/>
  <c r="C7" i="3"/>
  <c r="C6" i="3"/>
  <c r="C5" i="3"/>
  <c r="C4" i="3"/>
  <c r="C3" i="3"/>
  <c r="C9" i="3" s="1"/>
  <c r="B5" i="6"/>
  <c r="C33" i="6"/>
  <c r="E9" i="3" l="1"/>
  <c r="E19" i="3" s="1"/>
  <c r="F9" i="3"/>
  <c r="F19" i="3" s="1"/>
  <c r="C36" i="6"/>
  <c r="C3" i="8"/>
  <c r="C4" i="8"/>
  <c r="C5" i="8"/>
  <c r="C6" i="8"/>
  <c r="D15" i="8"/>
  <c r="B6" i="1"/>
  <c r="H6" i="1" s="1"/>
  <c r="C4" i="6" s="1"/>
  <c r="B22" i="6" s="1"/>
  <c r="H4" i="1"/>
  <c r="H5" i="1" s="1"/>
  <c r="C3" i="6" s="1"/>
  <c r="B21" i="6" s="1"/>
  <c r="H3" i="1"/>
  <c r="C3" i="5"/>
  <c r="C4" i="5"/>
  <c r="C5" i="5"/>
  <c r="C6" i="5"/>
  <c r="D15" i="5"/>
  <c r="C5" i="6"/>
  <c r="B23" i="6" s="1"/>
  <c r="C9" i="5" l="1"/>
  <c r="E9" i="5" s="1"/>
  <c r="E18" i="5" s="1"/>
  <c r="C9" i="8"/>
  <c r="E9" i="8" s="1"/>
  <c r="E18" i="8" s="1"/>
  <c r="F9" i="5"/>
  <c r="F18" i="5" s="1"/>
  <c r="C9" i="6" s="1"/>
  <c r="B25" i="6" s="1"/>
  <c r="F9" i="8"/>
  <c r="F18" i="8" s="1"/>
  <c r="C37" i="6" s="1"/>
  <c r="C39" i="6" l="1"/>
  <c r="C38" i="6"/>
  <c r="C8" i="6"/>
  <c r="C10" i="6" s="1"/>
  <c r="B24" i="6" l="1"/>
  <c r="C11" i="6"/>
</calcChain>
</file>

<file path=xl/sharedStrings.xml><?xml version="1.0" encoding="utf-8"?>
<sst xmlns="http://schemas.openxmlformats.org/spreadsheetml/2006/main" count="123" uniqueCount="77">
  <si>
    <t>Vorgesehene Behandlungen</t>
  </si>
  <si>
    <t>Mittelkosten pro Hektar</t>
  </si>
  <si>
    <t>Summe der Mittelkosten</t>
  </si>
  <si>
    <t>2 m Zeilenbreite</t>
  </si>
  <si>
    <t>Reihenlänge 100 m</t>
  </si>
  <si>
    <t>6,50 m Vorgewende</t>
  </si>
  <si>
    <t>Arbeitszeit pro Hektar</t>
  </si>
  <si>
    <t>Reine Fahrtzeit in abhängigkeit des Gerätetypes</t>
  </si>
  <si>
    <t>Anschaffungswert</t>
  </si>
  <si>
    <t>Zinssatz</t>
  </si>
  <si>
    <t>Kosten pro Jahr</t>
  </si>
  <si>
    <t>Kosten bei 500 Arbeitsstunden pro Jahr</t>
  </si>
  <si>
    <t>Versicherung 0,5</t>
  </si>
  <si>
    <t>Restwert</t>
  </si>
  <si>
    <t>Nutzungsdauer</t>
  </si>
  <si>
    <t xml:space="preserve"> 10 Jahre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</si>
  <si>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</si>
  <si>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</si>
  <si>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</si>
  <si>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</si>
  <si>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</si>
  <si>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</si>
  <si>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</si>
  <si>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</si>
  <si>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Fixe Kosten pro Stunde bei 200 Arbeitsstunden pro Jahr</t>
  </si>
  <si>
    <t>Schmierstoffe/Winterlagerung</t>
  </si>
  <si>
    <t>Reparatur/TüV</t>
  </si>
  <si>
    <t>Berechnung</t>
  </si>
  <si>
    <t>Unterbringung</t>
  </si>
  <si>
    <t>Kosten:</t>
  </si>
  <si>
    <t>Mittelkosten</t>
  </si>
  <si>
    <t xml:space="preserve">Wasserkosten </t>
  </si>
  <si>
    <t>Arbeitskosten</t>
  </si>
  <si>
    <t xml:space="preserve">Anzahl der Behandlungen </t>
  </si>
  <si>
    <t>Auslastung des Schleppers</t>
  </si>
  <si>
    <t>Auslastung des Pflanzenschutzgerätes</t>
  </si>
  <si>
    <t>Summe der Kosten</t>
  </si>
  <si>
    <t>500 h/Jahr</t>
  </si>
  <si>
    <t>160 h/Jahr</t>
  </si>
  <si>
    <t>Annahmen für Berechnungsgrundlage</t>
  </si>
  <si>
    <t>Arbeitszeit pro Maßnahme (Stunden)</t>
  </si>
  <si>
    <t>Arbeitskosten des Schleppers pro Stunde ohne Fahrer =  Fixkosten pro Stunde zuzüglich Variabler Kosten pro Stunde:</t>
  </si>
  <si>
    <t>Empfohlener Wasseraufwand in Liter pro Hektar</t>
  </si>
  <si>
    <t>Maschinenkosten Schlepper</t>
  </si>
  <si>
    <t>2 Stunden</t>
  </si>
  <si>
    <t>1 Durchgang eine Zeile</t>
  </si>
  <si>
    <t>6 Stunden</t>
  </si>
  <si>
    <t>Beidseitig angebaut             1 Durchgang zwei Zeilen</t>
  </si>
  <si>
    <t>Einseitig angebaut               1 Durchgang eine Zeile</t>
  </si>
  <si>
    <t>Fixe Kosten pro Stunde bei 30 Arbeitsstunden pro Jahr</t>
  </si>
  <si>
    <t>Fixe Kosten pro Stunde bei 60 Arbeitsstunden pro Jahr</t>
  </si>
  <si>
    <t>Aufwand</t>
  </si>
  <si>
    <t>1. Shark Behandlung</t>
  </si>
  <si>
    <t>2. Shark Behandlung</t>
  </si>
  <si>
    <t xml:space="preserve">Preis pro Liter </t>
  </si>
  <si>
    <t>Wasserverbrauch/ha</t>
  </si>
  <si>
    <t>Wasseraufwand</t>
  </si>
  <si>
    <t>Herbizid mit Tunnel einseitig</t>
  </si>
  <si>
    <t>Berechnungsbeispiel für einen Shark-Einsatz für einen Hektar</t>
  </si>
  <si>
    <t>Maschinenkosten Herbizidbalken</t>
  </si>
  <si>
    <t>Arbeitskosten der Stockbürste pro Stunde ohne Fahrer =  Fixkosten pro Stunde zuzüglich Variabler Kosten pro Stunde:</t>
  </si>
  <si>
    <t>Arbeitskosten des Herbizidbalkens pro Stunde ohne Fahrer =  Fixkosten pro Stunde zuzüglich Variabler Kosten pro Stunde:</t>
  </si>
  <si>
    <t>3,5 Stunden</t>
  </si>
  <si>
    <t>Berechnungsbeispiel für einen Einsatz mit der Stockbürste für einen Hektar</t>
  </si>
  <si>
    <t xml:space="preserve">Anzahl der Maßnahmen </t>
  </si>
  <si>
    <t>Auslastung der Stockbürste</t>
  </si>
  <si>
    <t>Summe der Kosten des Geräteeinsatzes</t>
  </si>
  <si>
    <t>Quelle: Ermittelte Durchschnittspreise incl MwSt. ohne Rabatte für das Jahr2023 Rebschutzaufruf Landratsamt Karlsruhe</t>
  </si>
  <si>
    <t>Vorgaben für die Berechnung</t>
  </si>
  <si>
    <t>Felder in Matrixen werden automatisch aktualisiert</t>
  </si>
  <si>
    <t>Arbeitskosten Fachkraft</t>
  </si>
  <si>
    <t>Arbeitsstunde Aushilfskraft</t>
  </si>
  <si>
    <t>Arbeitslohn Schlepperfahrer</t>
  </si>
  <si>
    <t>Berechnungsmöglichkeiten</t>
  </si>
  <si>
    <t>Die orangenen Zellen werden einkopiert. Arbeitsstundenentlohnung unten auf der Seite eingeben. Fix-und Variable Maschinenkosten werden aus den Tabellenblättern Kosten Schlepper und Kosten Geräte einkopiert. In den Matrixen der Geräte können die Kosten für das einzelne Verfahren individuell berechnet werden.</t>
  </si>
  <si>
    <t>Grüne Zellen: Eingabe der eigenen Arbeitszeit</t>
  </si>
  <si>
    <t>Blaue Zellen: Aus Maschinenkosten einkopiert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</si>
</sst>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8"/>
      <color indexed="10"/>
      <name val="Arial"/>
      <family val="2"/>
    </font>
    <font>
      <sz val="10"/>
      <color rgb="FFFF0000"/>
      <name val="Arial"/>
      <family val="2"/>
    </font>
    <font>
      <sz val="10"/>
      <color theme="0" tint="-0.249977111117893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textRotation="90" wrapText="1"/>
    </xf>
    <xf numFmtId="2" fontId="3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164" fontId="5" fillId="0" borderId="0" xfId="0" applyNumberFormat="1" applyFont="1"/>
    <xf numFmtId="0" fontId="5" fillId="0" borderId="0" xfId="0" applyFont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/>
    <xf numFmtId="164" fontId="6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10" fontId="0" fillId="0" borderId="1" xfId="0" applyNumberFormat="1" applyBorder="1"/>
    <xf numFmtId="0" fontId="5" fillId="0" borderId="1" xfId="0" applyFont="1" applyBorder="1" applyAlignment="1">
      <alignment wrapText="1"/>
    </xf>
    <xf numFmtId="164" fontId="1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5" borderId="1" xfId="0" applyFill="1" applyBorder="1"/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6" borderId="1" xfId="0" applyFill="1" applyBorder="1" applyAlignment="1">
      <alignment vertical="center" wrapText="1"/>
    </xf>
    <xf numFmtId="164" fontId="0" fillId="7" borderId="1" xfId="0" applyNumberFormat="1" applyFill="1" applyBorder="1"/>
    <xf numFmtId="0" fontId="7" fillId="0" borderId="0" xfId="0" applyFont="1" applyAlignment="1">
      <alignment horizontal="center" vertical="center"/>
    </xf>
    <xf numFmtId="0" fontId="0" fillId="5" borderId="0" xfId="0" applyFill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8" borderId="0" xfId="0" applyNumberFormat="1" applyFill="1" applyAlignment="1">
      <alignment horizontal="center"/>
    </xf>
    <xf numFmtId="164" fontId="0" fillId="8" borderId="1" xfId="0" applyNumberFormat="1" applyFill="1" applyBorder="1"/>
    <xf numFmtId="2" fontId="0" fillId="4" borderId="1" xfId="0" applyNumberFormat="1" applyFill="1" applyBorder="1"/>
    <xf numFmtId="0" fontId="1" fillId="0" borderId="0" xfId="0" applyFont="1" applyAlignment="1">
      <alignment horizontal="center" vertical="center" textRotation="90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7" borderId="4" xfId="0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6" borderId="1" xfId="0" applyFont="1" applyFill="1" applyBorder="1" applyAlignment="1">
      <alignment vertical="center" wrapText="1"/>
    </xf>
    <xf numFmtId="0" fontId="8" fillId="0" borderId="0" xfId="0" applyFont="1"/>
    <xf numFmtId="164" fontId="0" fillId="2" borderId="1" xfId="0" applyNumberFormat="1" applyFill="1" applyBorder="1"/>
    <xf numFmtId="10" fontId="0" fillId="9" borderId="1" xfId="0" applyNumberFormat="1" applyFill="1" applyBorder="1"/>
    <xf numFmtId="10" fontId="0" fillId="5" borderId="1" xfId="0" applyNumberFormat="1" applyFill="1" applyBorder="1"/>
    <xf numFmtId="164" fontId="9" fillId="0" borderId="1" xfId="0" applyNumberFormat="1" applyFont="1" applyBorder="1"/>
    <xf numFmtId="0" fontId="10" fillId="7" borderId="5" xfId="0" applyFont="1" applyFill="1" applyBorder="1" applyAlignment="1">
      <alignment horizontal="center" wrapText="1"/>
    </xf>
    <xf numFmtId="0" fontId="10" fillId="7" borderId="6" xfId="0" applyFont="1" applyFill="1" applyBorder="1" applyAlignment="1">
      <alignment horizontal="center" wrapText="1"/>
    </xf>
    <xf numFmtId="0" fontId="10" fillId="7" borderId="7" xfId="0" applyFont="1" applyFill="1" applyBorder="1" applyAlignment="1">
      <alignment horizontal="center" wrapText="1"/>
    </xf>
    <xf numFmtId="0" fontId="10" fillId="7" borderId="1" xfId="0" applyFont="1" applyFill="1" applyBorder="1"/>
    <xf numFmtId="0" fontId="10" fillId="0" borderId="0" xfId="0" applyFont="1"/>
    <xf numFmtId="0" fontId="10" fillId="7" borderId="8" xfId="0" applyFont="1" applyFill="1" applyBorder="1" applyAlignment="1">
      <alignment horizontal="center" wrapText="1"/>
    </xf>
    <xf numFmtId="0" fontId="10" fillId="7" borderId="9" xfId="0" applyFont="1" applyFill="1" applyBorder="1" applyAlignment="1">
      <alignment horizontal="center" wrapText="1"/>
    </xf>
    <xf numFmtId="0" fontId="10" fillId="7" borderId="10" xfId="0" applyFont="1" applyFill="1" applyBorder="1" applyAlignment="1">
      <alignment horizontal="center" wrapText="1"/>
    </xf>
    <xf numFmtId="164" fontId="11" fillId="7" borderId="1" xfId="0" applyNumberFormat="1" applyFont="1" applyFill="1" applyBorder="1"/>
    <xf numFmtId="0" fontId="10" fillId="7" borderId="2" xfId="0" applyFont="1" applyFill="1" applyBorder="1" applyAlignment="1">
      <alignment horizontal="center" wrapText="1"/>
    </xf>
    <xf numFmtId="0" fontId="10" fillId="7" borderId="3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164" fontId="10" fillId="7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Kostenverteilung bei zwei Einsätzen für Shark zum Entfernen der Stocktriebe 
(Beispiel: Summe der Kosten 371,32 €)</a:t>
            </a:r>
          </a:p>
        </c:rich>
      </c:tx>
      <c:layout>
        <c:manualLayout>
          <c:xMode val="edge"/>
          <c:yMode val="edge"/>
          <c:x val="0.13888898700359981"/>
          <c:y val="3.326813355030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9166687270755959"/>
          <c:y val="0.51076369744879968"/>
          <c:w val="0.15277788570395981"/>
          <c:h val="0.2583172722729562"/>
        </c:manualLayout>
      </c:layout>
      <c:pieChart>
        <c:varyColors val="1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B43-49FC-B155-7EBF16A043C5}"/>
              </c:ext>
            </c:extLst>
          </c:dPt>
          <c:dPt>
            <c:idx val="1"/>
            <c:bubble3D val="0"/>
            <c:spPr>
              <a:solidFill>
                <a:srgbClr val="80206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43-49FC-B155-7EBF16A043C5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B43-49FC-B155-7EBF16A043C5}"/>
              </c:ext>
            </c:extLst>
          </c:dPt>
          <c:dPt>
            <c:idx val="3"/>
            <c:bubble3D val="0"/>
            <c:spPr>
              <a:solidFill>
                <a:srgbClr val="A0E0E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43-49FC-B155-7EBF16A043C5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B43-49FC-B155-7EBF16A043C5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bestFit"/>
            <c:showLegendKey val="1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Kostenzusammenstellung!$A$21:$A$25</c:f>
              <c:strCache>
                <c:ptCount val="5"/>
                <c:pt idx="0">
                  <c:v>Mittelkosten</c:v>
                </c:pt>
                <c:pt idx="1">
                  <c:v>Wasserkosten </c:v>
                </c:pt>
                <c:pt idx="2">
                  <c:v>Arbeitskosten</c:v>
                </c:pt>
                <c:pt idx="3">
                  <c:v>Maschinenkosten Schlepper</c:v>
                </c:pt>
                <c:pt idx="4">
                  <c:v>Maschinenkosten Herbizidbalken</c:v>
                </c:pt>
              </c:strCache>
            </c:strRef>
          </c:cat>
          <c:val>
            <c:numRef>
              <c:f>Kostenzusammenstellung!$B$21:$B$25</c:f>
              <c:numCache>
                <c:formatCode>#,##0.00\ "€"</c:formatCode>
                <c:ptCount val="5"/>
                <c:pt idx="0">
                  <c:v>62.5</c:v>
                </c:pt>
                <c:pt idx="1">
                  <c:v>1.9200000000000002</c:v>
                </c:pt>
                <c:pt idx="2">
                  <c:v>80</c:v>
                </c:pt>
                <c:pt idx="3">
                  <c:v>229</c:v>
                </c:pt>
                <c:pt idx="4">
                  <c:v>41.166666666666664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43-49FC-B155-7EBF16A043C5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0"/>
          <c:separator>
</c:separator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032458999392902"/>
          <c:y val="0.33072438647067876"/>
          <c:w val="0.25810203418168964"/>
          <c:h val="0.618395894229198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777240</xdr:colOff>
      <xdr:row>0</xdr:row>
      <xdr:rowOff>0</xdr:rowOff>
    </xdr:from>
    <xdr:to>
      <xdr:col>12</xdr:col>
      <xdr:colOff>733425</xdr:colOff>
      <xdr:row>23</xdr:row>
      <xdr:rowOff>38100</xdr:rowOff>
    </xdr:to>
    <xdr:graphicFrame macro="">
      <xdr:nvGraphicFramePr>
        <xdr:cNvPr id="6147" name="Chart 3">
          <a:extLst>
            <a:ext uri="{FF2B5EF4-FFF2-40B4-BE49-F238E27FC236}">
              <a16:creationId xmlns:a16="http://schemas.microsoft.com/office/drawing/2014/main" id="{F9918A25-4A01-4230-B3B7-A60E61F1BD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3086" name="Picture 14" descr="Rückenspritze">
          <a:extLst>
            <a:ext uri="{FF2B5EF4-FFF2-40B4-BE49-F238E27FC236}">
              <a16:creationId xmlns:a16="http://schemas.microsoft.com/office/drawing/2014/main" id="{C730CC2B-ECA3-48D3-A263-AC963AD9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351"/>
        <a:stretch>
          <a:fillRect/>
        </a:stretch>
      </xdr:blipFill>
      <xdr:spPr bwMode="auto">
        <a:xfrm>
          <a:off x="0" y="1066800"/>
          <a:ext cx="1577340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7620</xdr:rowOff>
    </xdr:from>
    <xdr:to>
      <xdr:col>1</xdr:col>
      <xdr:colOff>7620</xdr:colOff>
      <xdr:row>8</xdr:row>
      <xdr:rowOff>1257300</xdr:rowOff>
    </xdr:to>
    <xdr:pic>
      <xdr:nvPicPr>
        <xdr:cNvPr id="3087" name="Picture 15" descr="Herbizidtechnik Intervitis 2007 001">
          <a:extLst>
            <a:ext uri="{FF2B5EF4-FFF2-40B4-BE49-F238E27FC236}">
              <a16:creationId xmlns:a16="http://schemas.microsoft.com/office/drawing/2014/main" id="{BAE2B7EC-6E7D-4D5E-8F1F-DDF8EA2A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79"/>
        <a:stretch>
          <a:fillRect/>
        </a:stretch>
      </xdr:blipFill>
      <xdr:spPr bwMode="auto">
        <a:xfrm>
          <a:off x="0" y="3901440"/>
          <a:ext cx="1584960" cy="124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7620</xdr:rowOff>
    </xdr:from>
    <xdr:to>
      <xdr:col>1</xdr:col>
      <xdr:colOff>7620</xdr:colOff>
      <xdr:row>7</xdr:row>
      <xdr:rowOff>1257300</xdr:rowOff>
    </xdr:to>
    <xdr:pic>
      <xdr:nvPicPr>
        <xdr:cNvPr id="3088" name="Picture 16" descr="Herbizidtechnik Intervitis 2007 001">
          <a:extLst>
            <a:ext uri="{FF2B5EF4-FFF2-40B4-BE49-F238E27FC236}">
              <a16:creationId xmlns:a16="http://schemas.microsoft.com/office/drawing/2014/main" id="{C1E5BFC5-39D1-4E94-9C34-7D9EBE62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79"/>
        <a:stretch>
          <a:fillRect/>
        </a:stretch>
      </xdr:blipFill>
      <xdr:spPr bwMode="auto">
        <a:xfrm>
          <a:off x="0" y="2636520"/>
          <a:ext cx="1584960" cy="124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0</xdr:rowOff>
    </xdr:from>
    <xdr:to>
      <xdr:col>0</xdr:col>
      <xdr:colOff>809625</xdr:colOff>
      <xdr:row>0</xdr:row>
      <xdr:rowOff>800100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E6E7C9E-EEE2-43CF-8AB4-EC21B289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175260" y="4210050"/>
          <a:ext cx="63436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1</xdr:row>
      <xdr:rowOff>1905</xdr:rowOff>
    </xdr:to>
    <xdr:pic>
      <xdr:nvPicPr>
        <xdr:cNvPr id="5122" name="Picture 2" descr="Herbizidtechnik Intervitis 2007 001">
          <a:extLst>
            <a:ext uri="{FF2B5EF4-FFF2-40B4-BE49-F238E27FC236}">
              <a16:creationId xmlns:a16="http://schemas.microsoft.com/office/drawing/2014/main" id="{8310027D-869F-47CE-9902-1BB1ADA3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79"/>
        <a:stretch>
          <a:fillRect/>
        </a:stretch>
      </xdr:blipFill>
      <xdr:spPr bwMode="auto">
        <a:xfrm>
          <a:off x="0" y="0"/>
          <a:ext cx="124206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1203960</xdr:colOff>
      <xdr:row>1</xdr:row>
      <xdr:rowOff>0</xdr:rowOff>
    </xdr:to>
    <xdr:pic>
      <xdr:nvPicPr>
        <xdr:cNvPr id="8194" name="Picture 2" descr="Unterstock Clemens 02">
          <a:extLst>
            <a:ext uri="{FF2B5EF4-FFF2-40B4-BE49-F238E27FC236}">
              <a16:creationId xmlns:a16="http://schemas.microsoft.com/office/drawing/2014/main" id="{CC43259F-845F-4CE1-AC25-9C4AB37E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396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9" workbookViewId="0">
      <selection activeCell="B33" sqref="B33:C37"/>
    </sheetView>
  </sheetViews>
  <sheetFormatPr baseColWidth="10" defaultRowHeight="12.75" x14ac:dyDescent="0.2"/>
  <cols>
    <col min="1" max="1" width="42.140625" customWidth="1"/>
    <col min="2" max="2" width="22.42578125" customWidth="1"/>
    <col min="3" max="3" width="14.42578125" customWidth="1"/>
    <col min="5" max="5" width="13.28515625" customWidth="1"/>
    <col min="6" max="6" width="13.5703125" customWidth="1"/>
  </cols>
  <sheetData>
    <row r="1" spans="1:6" s="7" customFormat="1" ht="25.5" x14ac:dyDescent="0.2">
      <c r="A1" s="11" t="s">
        <v>58</v>
      </c>
      <c r="B1" s="12" t="s">
        <v>39</v>
      </c>
      <c r="C1" s="12" t="s">
        <v>10</v>
      </c>
    </row>
    <row r="2" spans="1:6" s="7" customFormat="1" x14ac:dyDescent="0.2">
      <c r="A2" s="12" t="s">
        <v>29</v>
      </c>
      <c r="B2" s="12"/>
      <c r="C2" s="12"/>
    </row>
    <row r="3" spans="1:6" s="7" customFormat="1" x14ac:dyDescent="0.2">
      <c r="A3" s="12" t="s">
        <v>30</v>
      </c>
      <c r="B3" s="13" t="s">
        <v>57</v>
      </c>
      <c r="C3" s="41">
        <f>Mittelkosten!H5</f>
        <v>62.5</v>
      </c>
    </row>
    <row r="4" spans="1:6" x14ac:dyDescent="0.2">
      <c r="A4" s="14" t="s">
        <v>31</v>
      </c>
      <c r="B4" s="13" t="s">
        <v>56</v>
      </c>
      <c r="C4" s="41">
        <f>Mittelkosten!H6</f>
        <v>1.9200000000000002</v>
      </c>
      <c r="D4" s="8"/>
      <c r="E4" s="8"/>
      <c r="F4" s="8"/>
    </row>
    <row r="5" spans="1:6" x14ac:dyDescent="0.2">
      <c r="A5" s="14" t="s">
        <v>32</v>
      </c>
      <c r="B5" s="41">
        <f>B46</f>
        <v>20</v>
      </c>
      <c r="C5" s="13">
        <f>B5*B6*B7</f>
        <v>80</v>
      </c>
      <c r="D5" s="8"/>
      <c r="E5" s="8"/>
      <c r="F5" s="8"/>
    </row>
    <row r="6" spans="1:6" x14ac:dyDescent="0.2">
      <c r="A6" s="14" t="s">
        <v>40</v>
      </c>
      <c r="B6" s="42">
        <v>2</v>
      </c>
      <c r="C6" s="13"/>
      <c r="D6" s="8"/>
      <c r="E6" s="8"/>
      <c r="F6" s="8"/>
    </row>
    <row r="7" spans="1:6" x14ac:dyDescent="0.2">
      <c r="A7" s="14" t="s">
        <v>33</v>
      </c>
      <c r="B7" s="42">
        <v>2</v>
      </c>
      <c r="C7" s="13"/>
      <c r="D7" s="8"/>
      <c r="E7" s="8"/>
      <c r="F7" s="8"/>
    </row>
    <row r="8" spans="1:6" x14ac:dyDescent="0.2">
      <c r="A8" s="14" t="s">
        <v>34</v>
      </c>
      <c r="B8" s="15" t="s">
        <v>37</v>
      </c>
      <c r="C8" s="41">
        <f>'Kosten Schlepper'!F19*B6*B7</f>
        <v>229</v>
      </c>
      <c r="D8" s="8"/>
      <c r="E8" s="8"/>
      <c r="F8" s="8"/>
    </row>
    <row r="9" spans="1:6" x14ac:dyDescent="0.2">
      <c r="A9" s="14" t="s">
        <v>35</v>
      </c>
      <c r="B9" s="15" t="s">
        <v>38</v>
      </c>
      <c r="C9" s="41">
        <f>'Kosten Herbizidbalken'!F18*B6*B7</f>
        <v>41.166666666666664</v>
      </c>
      <c r="D9" s="8"/>
      <c r="E9" s="8"/>
      <c r="F9" s="8"/>
    </row>
    <row r="10" spans="1:6" x14ac:dyDescent="0.2">
      <c r="A10" s="14" t="s">
        <v>66</v>
      </c>
      <c r="B10" s="15"/>
      <c r="C10" s="13">
        <f>C8+C9</f>
        <v>270.16666666666669</v>
      </c>
      <c r="D10" s="8"/>
      <c r="E10" s="8"/>
      <c r="F10" s="8"/>
    </row>
    <row r="11" spans="1:6" s="10" customFormat="1" ht="15.75" x14ac:dyDescent="0.25">
      <c r="A11" s="18" t="s">
        <v>36</v>
      </c>
      <c r="B11" s="17"/>
      <c r="C11" s="19">
        <f>SUM(C3:C9)</f>
        <v>414.5866666666667</v>
      </c>
      <c r="D11" s="9"/>
      <c r="E11" s="9"/>
      <c r="F11" s="9"/>
    </row>
    <row r="12" spans="1:6" x14ac:dyDescent="0.2">
      <c r="B12" s="8"/>
      <c r="C12" s="8"/>
      <c r="E12" s="8"/>
      <c r="F12" s="8"/>
    </row>
    <row r="13" spans="1:6" x14ac:dyDescent="0.2">
      <c r="B13" s="8"/>
      <c r="C13" s="8"/>
      <c r="D13" s="8"/>
      <c r="E13" s="8"/>
      <c r="F13" s="8"/>
    </row>
    <row r="14" spans="1:6" x14ac:dyDescent="0.2">
      <c r="B14" s="8"/>
      <c r="C14" s="8"/>
      <c r="D14" s="8"/>
      <c r="E14" s="8"/>
      <c r="F14" s="8"/>
    </row>
    <row r="16" spans="1:6" x14ac:dyDescent="0.2">
      <c r="D16" s="8"/>
    </row>
    <row r="19" spans="1:6" x14ac:dyDescent="0.2">
      <c r="E19" s="9"/>
      <c r="F19" s="9"/>
    </row>
    <row r="21" spans="1:6" x14ac:dyDescent="0.2">
      <c r="A21" s="12" t="s">
        <v>30</v>
      </c>
      <c r="B21" s="8">
        <f>C3</f>
        <v>62.5</v>
      </c>
    </row>
    <row r="22" spans="1:6" x14ac:dyDescent="0.2">
      <c r="A22" s="14" t="s">
        <v>31</v>
      </c>
      <c r="B22" s="8">
        <f>C4</f>
        <v>1.9200000000000002</v>
      </c>
    </row>
    <row r="23" spans="1:6" x14ac:dyDescent="0.2">
      <c r="A23" s="14" t="s">
        <v>32</v>
      </c>
      <c r="B23" s="8">
        <f>C5</f>
        <v>80</v>
      </c>
    </row>
    <row r="24" spans="1:6" x14ac:dyDescent="0.2">
      <c r="A24" s="14" t="s">
        <v>43</v>
      </c>
      <c r="B24" s="8">
        <f>C8</f>
        <v>229</v>
      </c>
    </row>
    <row r="25" spans="1:6" x14ac:dyDescent="0.2">
      <c r="A25" s="14" t="s">
        <v>59</v>
      </c>
      <c r="B25" s="8">
        <f>C9</f>
        <v>41.166666666666664</v>
      </c>
    </row>
    <row r="30" spans="1:6" ht="25.5" x14ac:dyDescent="0.2">
      <c r="A30" s="11" t="s">
        <v>63</v>
      </c>
      <c r="B30" s="12" t="s">
        <v>39</v>
      </c>
      <c r="C30" s="12" t="s">
        <v>10</v>
      </c>
    </row>
    <row r="31" spans="1:6" x14ac:dyDescent="0.2">
      <c r="A31" s="12" t="s">
        <v>29</v>
      </c>
      <c r="B31" s="12"/>
      <c r="C31" s="12"/>
    </row>
    <row r="32" spans="1:6" x14ac:dyDescent="0.2">
      <c r="A32" s="12"/>
      <c r="B32" s="12"/>
      <c r="C32" s="12"/>
    </row>
    <row r="33" spans="1:3" x14ac:dyDescent="0.2">
      <c r="A33" s="14" t="s">
        <v>32</v>
      </c>
      <c r="B33" s="41">
        <v>20</v>
      </c>
      <c r="C33" s="13">
        <f>B33*B34*B35</f>
        <v>120</v>
      </c>
    </row>
    <row r="34" spans="1:3" x14ac:dyDescent="0.2">
      <c r="A34" s="14" t="s">
        <v>40</v>
      </c>
      <c r="B34" s="42">
        <v>3</v>
      </c>
      <c r="C34" s="13"/>
    </row>
    <row r="35" spans="1:3" x14ac:dyDescent="0.2">
      <c r="A35" s="14" t="s">
        <v>64</v>
      </c>
      <c r="B35" s="42">
        <v>2</v>
      </c>
      <c r="C35" s="13"/>
    </row>
    <row r="36" spans="1:3" x14ac:dyDescent="0.2">
      <c r="A36" s="14" t="s">
        <v>34</v>
      </c>
      <c r="B36" s="15" t="s">
        <v>37</v>
      </c>
      <c r="C36" s="41">
        <f>'Kosten Schlepper'!F19*B34*B35</f>
        <v>343.5</v>
      </c>
    </row>
    <row r="37" spans="1:3" x14ac:dyDescent="0.2">
      <c r="A37" s="14" t="s">
        <v>65</v>
      </c>
      <c r="B37" s="15" t="s">
        <v>38</v>
      </c>
      <c r="C37" s="41">
        <f>'Kosten Stockbürste'!F18*B34+B35</f>
        <v>32.875</v>
      </c>
    </row>
    <row r="38" spans="1:3" x14ac:dyDescent="0.2">
      <c r="A38" s="14" t="s">
        <v>66</v>
      </c>
      <c r="B38" s="15"/>
      <c r="C38" s="13">
        <f>C36+C37</f>
        <v>376.375</v>
      </c>
    </row>
    <row r="39" spans="1:3" ht="15.75" x14ac:dyDescent="0.25">
      <c r="A39" s="18" t="s">
        <v>36</v>
      </c>
      <c r="B39" s="17"/>
      <c r="C39" s="19">
        <f>SUM(C33:C37)</f>
        <v>496.375</v>
      </c>
    </row>
    <row r="42" spans="1:3" x14ac:dyDescent="0.2">
      <c r="A42" t="s">
        <v>68</v>
      </c>
      <c r="B42" s="31" t="s">
        <v>69</v>
      </c>
    </row>
    <row r="43" spans="1:3" x14ac:dyDescent="0.2">
      <c r="B43" s="32"/>
    </row>
    <row r="44" spans="1:3" x14ac:dyDescent="0.2">
      <c r="A44" s="33" t="s">
        <v>70</v>
      </c>
      <c r="B44" s="34">
        <v>25</v>
      </c>
    </row>
    <row r="45" spans="1:3" x14ac:dyDescent="0.2">
      <c r="A45" s="33" t="s">
        <v>71</v>
      </c>
      <c r="B45" s="34">
        <v>14.2</v>
      </c>
    </row>
    <row r="46" spans="1:3" x14ac:dyDescent="0.2">
      <c r="A46" s="33" t="s">
        <v>72</v>
      </c>
      <c r="B46" s="34">
        <v>20</v>
      </c>
    </row>
    <row r="49" spans="1:1" ht="23.25" x14ac:dyDescent="0.2">
      <c r="A49" s="37" t="s">
        <v>73</v>
      </c>
    </row>
    <row r="50" spans="1:1" ht="89.25" x14ac:dyDescent="0.2">
      <c r="A50" s="38" t="s">
        <v>74</v>
      </c>
    </row>
    <row r="51" spans="1:1" x14ac:dyDescent="0.2">
      <c r="A51" s="7"/>
    </row>
    <row r="52" spans="1:1" x14ac:dyDescent="0.2">
      <c r="A52" s="7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39" t="s">
        <v>75</v>
      </c>
    </row>
    <row r="57" spans="1:1" x14ac:dyDescent="0.2">
      <c r="A57" s="40" t="s">
        <v>76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I8" sqref="A1:I8"/>
    </sheetView>
  </sheetViews>
  <sheetFormatPr baseColWidth="10" defaultColWidth="11.42578125" defaultRowHeight="11.25" x14ac:dyDescent="0.2"/>
  <cols>
    <col min="1" max="1" width="26.140625" style="1" customWidth="1"/>
    <col min="2" max="2" width="8.85546875" style="1" customWidth="1"/>
    <col min="3" max="3" width="6.7109375" style="1" customWidth="1"/>
    <col min="4" max="6" width="7.28515625" style="1" customWidth="1"/>
    <col min="7" max="7" width="8" style="1" customWidth="1"/>
    <col min="8" max="16384" width="11.42578125" style="1"/>
  </cols>
  <sheetData>
    <row r="1" spans="1:8" s="4" customFormat="1" ht="120.75" customHeight="1" x14ac:dyDescent="0.2">
      <c r="A1" s="4" t="s">
        <v>0</v>
      </c>
      <c r="B1" s="4" t="s">
        <v>42</v>
      </c>
      <c r="C1" s="4" t="s">
        <v>51</v>
      </c>
      <c r="D1" s="43" t="s">
        <v>54</v>
      </c>
      <c r="E1" s="43"/>
      <c r="F1" s="43"/>
      <c r="G1" s="43"/>
      <c r="H1" s="4" t="s">
        <v>1</v>
      </c>
    </row>
    <row r="2" spans="1:8" x14ac:dyDescent="0.2">
      <c r="A2" s="20"/>
      <c r="B2" s="21"/>
      <c r="C2" s="21"/>
      <c r="D2" s="22"/>
      <c r="E2" s="22"/>
      <c r="F2" s="22"/>
      <c r="G2" s="22"/>
      <c r="H2" s="22"/>
    </row>
    <row r="3" spans="1:8" x14ac:dyDescent="0.2">
      <c r="A3" s="20" t="s">
        <v>52</v>
      </c>
      <c r="B3" s="21">
        <v>300</v>
      </c>
      <c r="C3" s="21">
        <v>0.5</v>
      </c>
      <c r="D3" s="23"/>
      <c r="E3" s="30">
        <v>62.5</v>
      </c>
      <c r="F3" s="23"/>
      <c r="G3" s="23"/>
      <c r="H3" s="22">
        <f>E3*C3</f>
        <v>31.25</v>
      </c>
    </row>
    <row r="4" spans="1:8" x14ac:dyDescent="0.2">
      <c r="A4" s="20" t="s">
        <v>53</v>
      </c>
      <c r="B4" s="21">
        <v>300</v>
      </c>
      <c r="C4" s="21">
        <v>0.5</v>
      </c>
      <c r="D4" s="23"/>
      <c r="E4" s="30">
        <v>62.5</v>
      </c>
      <c r="F4" s="23"/>
      <c r="G4" s="23"/>
      <c r="H4" s="22">
        <f>E4*C4</f>
        <v>31.25</v>
      </c>
    </row>
    <row r="5" spans="1:8" s="3" customFormat="1" x14ac:dyDescent="0.2">
      <c r="A5" s="24" t="s">
        <v>2</v>
      </c>
      <c r="B5" s="25"/>
      <c r="C5" s="25"/>
      <c r="D5" s="26"/>
      <c r="E5" s="26"/>
      <c r="F5" s="26"/>
      <c r="G5" s="26"/>
      <c r="H5" s="27">
        <f>SUM(H2:H4)</f>
        <v>62.5</v>
      </c>
    </row>
    <row r="6" spans="1:8" x14ac:dyDescent="0.2">
      <c r="A6" s="20" t="s">
        <v>55</v>
      </c>
      <c r="B6" s="21">
        <f>SUM(B3:B5)</f>
        <v>600</v>
      </c>
      <c r="C6" s="23">
        <v>3.2</v>
      </c>
      <c r="D6" s="23"/>
      <c r="E6" s="23"/>
      <c r="F6" s="23"/>
      <c r="G6" s="23"/>
      <c r="H6" s="22">
        <f>C6/1000*B6</f>
        <v>1.9200000000000002</v>
      </c>
    </row>
    <row r="7" spans="1:8" x14ac:dyDescent="0.2">
      <c r="A7" s="20"/>
      <c r="B7" s="21"/>
      <c r="C7" s="21"/>
      <c r="D7" s="23"/>
      <c r="E7" s="23"/>
      <c r="F7" s="23"/>
      <c r="G7" s="23"/>
      <c r="H7" s="20"/>
    </row>
    <row r="8" spans="1:8" x14ac:dyDescent="0.2">
      <c r="A8" s="44" t="s">
        <v>67</v>
      </c>
      <c r="B8" s="45"/>
      <c r="C8" s="45"/>
      <c r="D8" s="45"/>
      <c r="E8" s="45"/>
      <c r="F8" s="45"/>
      <c r="G8" s="45"/>
      <c r="H8" s="46"/>
    </row>
    <row r="9" spans="1:8" x14ac:dyDescent="0.2">
      <c r="B9" s="2"/>
      <c r="C9" s="2"/>
      <c r="D9" s="2"/>
      <c r="E9" s="2"/>
      <c r="F9" s="2"/>
      <c r="G9" s="2"/>
    </row>
    <row r="10" spans="1:8" x14ac:dyDescent="0.2">
      <c r="B10" s="2"/>
      <c r="C10" s="2"/>
      <c r="D10" s="2"/>
      <c r="E10" s="2"/>
      <c r="F10" s="2"/>
      <c r="G10" s="2"/>
    </row>
    <row r="11" spans="1:8" x14ac:dyDescent="0.2">
      <c r="B11" s="2"/>
      <c r="C11" s="2"/>
      <c r="D11" s="2"/>
      <c r="E11" s="2"/>
      <c r="F11" s="2"/>
      <c r="G11" s="2"/>
    </row>
    <row r="12" spans="1:8" x14ac:dyDescent="0.2">
      <c r="B12" s="2"/>
      <c r="C12" s="2"/>
      <c r="D12" s="2"/>
      <c r="E12" s="2"/>
      <c r="F12" s="2"/>
      <c r="G12" s="2"/>
    </row>
  </sheetData>
  <mergeCells count="2">
    <mergeCell ref="D1:G1"/>
    <mergeCell ref="A8:H8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0"/>
  <sheetViews>
    <sheetView topLeftCell="A4" workbookViewId="0">
      <selection activeCell="C9" sqref="C9"/>
    </sheetView>
  </sheetViews>
  <sheetFormatPr baseColWidth="10" defaultRowHeight="12.75" x14ac:dyDescent="0.2"/>
  <cols>
    <col min="1" max="1" width="23" customWidth="1"/>
    <col min="2" max="2" width="17.85546875" customWidth="1"/>
  </cols>
  <sheetData>
    <row r="2" spans="1:3" x14ac:dyDescent="0.2">
      <c r="A2" t="s">
        <v>7</v>
      </c>
    </row>
    <row r="3" spans="1:3" x14ac:dyDescent="0.2">
      <c r="A3" s="5" t="s">
        <v>3</v>
      </c>
    </row>
    <row r="4" spans="1:3" x14ac:dyDescent="0.2">
      <c r="A4" s="5" t="s">
        <v>4</v>
      </c>
    </row>
    <row r="5" spans="1:3" x14ac:dyDescent="0.2">
      <c r="A5" s="5" t="s">
        <v>5</v>
      </c>
    </row>
    <row r="6" spans="1:3" ht="18" customHeight="1" x14ac:dyDescent="0.2">
      <c r="A6" s="5"/>
      <c r="B6" t="s">
        <v>6</v>
      </c>
    </row>
    <row r="7" spans="1:3" ht="123" customHeight="1" x14ac:dyDescent="0.2">
      <c r="B7" s="6" t="s">
        <v>45</v>
      </c>
      <c r="C7" s="6" t="s">
        <v>46</v>
      </c>
    </row>
    <row r="8" spans="1:3" ht="99.75" customHeight="1" x14ac:dyDescent="0.2">
      <c r="B8" s="6" t="s">
        <v>47</v>
      </c>
      <c r="C8" s="6" t="s">
        <v>44</v>
      </c>
    </row>
    <row r="9" spans="1:3" ht="100.5" customHeight="1" x14ac:dyDescent="0.2">
      <c r="B9" s="6" t="s">
        <v>48</v>
      </c>
      <c r="C9" s="6" t="s">
        <v>62</v>
      </c>
    </row>
    <row r="10" spans="1:3" ht="136.5" customHeight="1" x14ac:dyDescent="0.2">
      <c r="B10" s="6"/>
      <c r="C10" s="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D12" sqref="D12"/>
    </sheetView>
  </sheetViews>
  <sheetFormatPr baseColWidth="10" defaultRowHeight="12.75" x14ac:dyDescent="0.2"/>
  <cols>
    <col min="1" max="1" width="18" customWidth="1"/>
    <col min="5" max="5" width="13.28515625" customWidth="1"/>
    <col min="6" max="6" width="13.5703125" customWidth="1"/>
  </cols>
  <sheetData>
    <row r="1" spans="1:6" s="52" customFormat="1" ht="63.75" x14ac:dyDescent="0.2">
      <c r="A1" s="50"/>
      <c r="B1" s="51" t="s">
        <v>27</v>
      </c>
      <c r="C1" s="51" t="s">
        <v>10</v>
      </c>
      <c r="D1" s="51" t="s">
        <v>20</v>
      </c>
      <c r="E1" s="51" t="s">
        <v>24</v>
      </c>
      <c r="F1" s="51" t="s">
        <v>11</v>
      </c>
    </row>
    <row r="2" spans="1:6" x14ac:dyDescent="0.2">
      <c r="A2" s="29" t="s">
        <v>16</v>
      </c>
      <c r="B2" s="12"/>
      <c r="C2" s="12"/>
      <c r="D2" s="12"/>
      <c r="E2" s="12"/>
      <c r="F2" s="12"/>
    </row>
    <row r="3" spans="1:6" x14ac:dyDescent="0.2">
      <c r="A3" s="14" t="s">
        <v>8</v>
      </c>
      <c r="B3" s="53">
        <v>115000</v>
      </c>
      <c r="C3" s="13">
        <f>B3/10*9/10</f>
        <v>10350</v>
      </c>
      <c r="D3" s="13"/>
      <c r="E3" s="13"/>
      <c r="F3" s="13"/>
    </row>
    <row r="4" spans="1:6" x14ac:dyDescent="0.2">
      <c r="A4" s="14" t="s">
        <v>9</v>
      </c>
      <c r="B4" s="54">
        <v>0.05</v>
      </c>
      <c r="C4" s="13">
        <f>B3*B4</f>
        <v>5750</v>
      </c>
      <c r="D4" s="13"/>
      <c r="E4" s="13"/>
      <c r="F4" s="13"/>
    </row>
    <row r="5" spans="1:6" x14ac:dyDescent="0.2">
      <c r="A5" s="14" t="s">
        <v>28</v>
      </c>
      <c r="B5" s="28">
        <v>0.01</v>
      </c>
      <c r="C5" s="13">
        <f>B3*B5</f>
        <v>1150</v>
      </c>
      <c r="D5" s="13"/>
      <c r="E5" s="13"/>
      <c r="F5" s="13"/>
    </row>
    <row r="6" spans="1:6" x14ac:dyDescent="0.2">
      <c r="A6" s="14" t="s">
        <v>12</v>
      </c>
      <c r="B6" s="28">
        <v>5.0000000000000001E-3</v>
      </c>
      <c r="C6" s="13">
        <f>B3*B6</f>
        <v>575</v>
      </c>
      <c r="D6" s="13"/>
      <c r="E6" s="13"/>
      <c r="F6" s="13"/>
    </row>
    <row r="7" spans="1:6" x14ac:dyDescent="0.2">
      <c r="A7" s="14" t="s">
        <v>13</v>
      </c>
      <c r="B7" s="55">
        <v>0.2</v>
      </c>
      <c r="C7" s="56">
        <f>B3*B7</f>
        <v>23000</v>
      </c>
      <c r="D7" s="13"/>
      <c r="E7" s="13"/>
      <c r="F7" s="13"/>
    </row>
    <row r="8" spans="1:6" x14ac:dyDescent="0.2">
      <c r="A8" s="14" t="s">
        <v>14</v>
      </c>
      <c r="B8" s="28" t="s">
        <v>15</v>
      </c>
      <c r="C8" s="13"/>
      <c r="D8" s="13"/>
      <c r="E8" s="13"/>
      <c r="F8" s="13"/>
    </row>
    <row r="9" spans="1:6" x14ac:dyDescent="0.2">
      <c r="A9" s="16" t="s">
        <v>17</v>
      </c>
      <c r="B9" s="13"/>
      <c r="C9" s="13">
        <f>SUM(C3:C6)</f>
        <v>17825</v>
      </c>
      <c r="D9" s="13"/>
      <c r="E9" s="13">
        <f>C9/200</f>
        <v>89.125</v>
      </c>
      <c r="F9" s="13">
        <f>C9/500</f>
        <v>35.65</v>
      </c>
    </row>
    <row r="10" spans="1:6" x14ac:dyDescent="0.2">
      <c r="A10" s="14"/>
      <c r="B10" s="13"/>
      <c r="C10" s="13"/>
      <c r="D10" s="13"/>
      <c r="E10" s="13"/>
      <c r="F10" s="13"/>
    </row>
    <row r="11" spans="1:6" x14ac:dyDescent="0.2">
      <c r="A11" s="16" t="s">
        <v>18</v>
      </c>
      <c r="B11" s="13"/>
      <c r="C11" s="13"/>
      <c r="D11" s="14"/>
      <c r="E11" s="13"/>
      <c r="F11" s="13"/>
    </row>
    <row r="12" spans="1:6" x14ac:dyDescent="0.2">
      <c r="A12" s="14" t="s">
        <v>19</v>
      </c>
      <c r="B12" s="13"/>
      <c r="C12" s="13"/>
      <c r="D12" s="53">
        <v>15</v>
      </c>
      <c r="E12" s="13"/>
      <c r="F12" s="13"/>
    </row>
    <row r="13" spans="1:6" x14ac:dyDescent="0.2">
      <c r="A13" s="14" t="s">
        <v>21</v>
      </c>
      <c r="B13" s="13"/>
      <c r="C13" s="13"/>
      <c r="D13" s="53">
        <v>0.4</v>
      </c>
      <c r="E13" s="13"/>
      <c r="F13" s="13"/>
    </row>
    <row r="14" spans="1:6" x14ac:dyDescent="0.2">
      <c r="A14" s="14" t="s">
        <v>22</v>
      </c>
      <c r="B14" s="13"/>
      <c r="C14" s="13"/>
      <c r="D14" s="53">
        <v>6.2</v>
      </c>
      <c r="E14" s="13"/>
      <c r="F14" s="13"/>
    </row>
    <row r="15" spans="1:6" x14ac:dyDescent="0.2">
      <c r="A15" s="14"/>
      <c r="B15" s="14"/>
      <c r="C15" s="14"/>
      <c r="D15" s="14"/>
      <c r="E15" s="14"/>
      <c r="F15" s="14"/>
    </row>
    <row r="16" spans="1:6" x14ac:dyDescent="0.2">
      <c r="A16" s="16" t="s">
        <v>23</v>
      </c>
      <c r="B16" s="14"/>
      <c r="C16" s="14"/>
      <c r="D16" s="13">
        <f>SUM(D12:D15)</f>
        <v>21.6</v>
      </c>
      <c r="E16" s="14"/>
      <c r="F16" s="14"/>
    </row>
    <row r="17" spans="1:6" x14ac:dyDescent="0.2">
      <c r="A17" s="14"/>
      <c r="B17" s="14"/>
      <c r="C17" s="14"/>
      <c r="D17" s="14"/>
      <c r="E17" s="14"/>
      <c r="F17" s="14"/>
    </row>
    <row r="18" spans="1:6" s="61" customFormat="1" ht="21.75" customHeight="1" x14ac:dyDescent="0.2">
      <c r="A18" s="57" t="s">
        <v>41</v>
      </c>
      <c r="B18" s="58"/>
      <c r="C18" s="58"/>
      <c r="D18" s="59"/>
      <c r="E18" s="60"/>
      <c r="F18" s="60"/>
    </row>
    <row r="19" spans="1:6" s="61" customFormat="1" ht="28.5" customHeight="1" x14ac:dyDescent="0.25">
      <c r="A19" s="62"/>
      <c r="B19" s="63"/>
      <c r="C19" s="63"/>
      <c r="D19" s="64"/>
      <c r="E19" s="65">
        <f>E9+D16</f>
        <v>110.72499999999999</v>
      </c>
      <c r="F19" s="65">
        <f>F9+D16</f>
        <v>57.25</v>
      </c>
    </row>
  </sheetData>
  <mergeCells count="1">
    <mergeCell ref="A18:D19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workbookViewId="0">
      <selection activeCell="B3" sqref="B3"/>
    </sheetView>
  </sheetViews>
  <sheetFormatPr baseColWidth="10" defaultRowHeight="12.75" x14ac:dyDescent="0.2"/>
  <cols>
    <col min="1" max="1" width="18" customWidth="1"/>
    <col min="5" max="5" width="13.28515625" customWidth="1"/>
    <col min="6" max="6" width="13.5703125" customWidth="1"/>
  </cols>
  <sheetData>
    <row r="1" spans="1:6" s="7" customFormat="1" ht="63.75" x14ac:dyDescent="0.2">
      <c r="A1" s="12"/>
      <c r="B1" s="35" t="s">
        <v>27</v>
      </c>
      <c r="C1" s="35" t="s">
        <v>10</v>
      </c>
      <c r="D1" s="35" t="s">
        <v>20</v>
      </c>
      <c r="E1" s="35" t="s">
        <v>49</v>
      </c>
      <c r="F1" s="35" t="s">
        <v>50</v>
      </c>
    </row>
    <row r="2" spans="1:6" s="7" customFormat="1" x14ac:dyDescent="0.2">
      <c r="A2" s="29" t="s">
        <v>16</v>
      </c>
      <c r="B2" s="12"/>
      <c r="C2" s="12"/>
      <c r="D2" s="12"/>
      <c r="E2" s="12"/>
      <c r="F2" s="12"/>
    </row>
    <row r="3" spans="1:6" x14ac:dyDescent="0.2">
      <c r="A3" s="14" t="s">
        <v>8</v>
      </c>
      <c r="B3" s="53">
        <v>3500</v>
      </c>
      <c r="C3" s="13">
        <f>B3/10*9/10</f>
        <v>315</v>
      </c>
      <c r="D3" s="13"/>
      <c r="E3" s="13"/>
      <c r="F3" s="13"/>
    </row>
    <row r="4" spans="1:6" x14ac:dyDescent="0.2">
      <c r="A4" s="14" t="s">
        <v>9</v>
      </c>
      <c r="B4" s="28">
        <v>0.05</v>
      </c>
      <c r="C4" s="13">
        <f>B3*B4</f>
        <v>175</v>
      </c>
      <c r="D4" s="13"/>
      <c r="E4" s="13"/>
      <c r="F4" s="13"/>
    </row>
    <row r="5" spans="1:6" x14ac:dyDescent="0.2">
      <c r="A5" s="14" t="s">
        <v>28</v>
      </c>
      <c r="B5" s="28">
        <v>0.01</v>
      </c>
      <c r="C5" s="13">
        <f>B3*B5</f>
        <v>35</v>
      </c>
      <c r="D5" s="13"/>
      <c r="E5" s="13"/>
      <c r="F5" s="13"/>
    </row>
    <row r="6" spans="1:6" x14ac:dyDescent="0.2">
      <c r="A6" s="14" t="s">
        <v>12</v>
      </c>
      <c r="B6" s="28">
        <v>5.0000000000000001E-3</v>
      </c>
      <c r="C6" s="13">
        <f>B3*B6</f>
        <v>17.5</v>
      </c>
      <c r="D6" s="13"/>
      <c r="E6" s="13"/>
      <c r="F6" s="13"/>
    </row>
    <row r="7" spans="1:6" x14ac:dyDescent="0.2">
      <c r="A7" s="14" t="s">
        <v>13</v>
      </c>
      <c r="B7" s="28">
        <v>0.1</v>
      </c>
      <c r="C7" s="13"/>
      <c r="D7" s="13"/>
      <c r="E7" s="13"/>
      <c r="F7" s="13"/>
    </row>
    <row r="8" spans="1:6" x14ac:dyDescent="0.2">
      <c r="A8" s="14" t="s">
        <v>14</v>
      </c>
      <c r="B8" s="28" t="s">
        <v>15</v>
      </c>
      <c r="C8" s="13"/>
      <c r="D8" s="13"/>
      <c r="E8" s="13"/>
      <c r="F8" s="13"/>
    </row>
    <row r="9" spans="1:6" x14ac:dyDescent="0.2">
      <c r="A9" s="16" t="s">
        <v>17</v>
      </c>
      <c r="B9" s="13"/>
      <c r="C9" s="13">
        <f>SUM(C3:C8)</f>
        <v>542.5</v>
      </c>
      <c r="D9" s="13"/>
      <c r="E9" s="13">
        <f>C9/30</f>
        <v>18.083333333333332</v>
      </c>
      <c r="F9" s="13">
        <f>C9/60</f>
        <v>9.0416666666666661</v>
      </c>
    </row>
    <row r="10" spans="1:6" x14ac:dyDescent="0.2">
      <c r="A10" s="14"/>
      <c r="B10" s="13"/>
      <c r="C10" s="13"/>
      <c r="D10" s="13"/>
      <c r="E10" s="13"/>
      <c r="F10" s="13"/>
    </row>
    <row r="11" spans="1:6" x14ac:dyDescent="0.2">
      <c r="A11" s="16" t="s">
        <v>18</v>
      </c>
      <c r="B11" s="13"/>
      <c r="C11" s="13"/>
      <c r="D11" s="14"/>
      <c r="E11" s="13"/>
      <c r="F11" s="13"/>
    </row>
    <row r="12" spans="1:6" x14ac:dyDescent="0.2">
      <c r="A12" s="14" t="s">
        <v>25</v>
      </c>
      <c r="B12" s="13"/>
      <c r="C12" s="13"/>
      <c r="D12" s="53">
        <v>0.05</v>
      </c>
      <c r="E12" s="13"/>
      <c r="F12" s="13"/>
    </row>
    <row r="13" spans="1:6" x14ac:dyDescent="0.2">
      <c r="A13" s="14" t="s">
        <v>26</v>
      </c>
      <c r="B13" s="13"/>
      <c r="C13" s="13"/>
      <c r="D13" s="53">
        <v>1.2</v>
      </c>
      <c r="E13" s="13"/>
      <c r="F13" s="13"/>
    </row>
    <row r="14" spans="1:6" x14ac:dyDescent="0.2">
      <c r="A14" s="14"/>
      <c r="B14" s="13"/>
      <c r="C14" s="13"/>
      <c r="D14" s="13"/>
      <c r="E14" s="13"/>
      <c r="F14" s="13"/>
    </row>
    <row r="15" spans="1:6" x14ac:dyDescent="0.2">
      <c r="A15" s="14" t="s">
        <v>23</v>
      </c>
      <c r="B15" s="14"/>
      <c r="C15" s="14"/>
      <c r="D15" s="14">
        <f>SUM(D12:D14)</f>
        <v>1.25</v>
      </c>
      <c r="E15" s="14"/>
      <c r="F15" s="14"/>
    </row>
    <row r="16" spans="1:6" x14ac:dyDescent="0.2">
      <c r="A16" s="16"/>
      <c r="B16" s="14"/>
      <c r="C16" s="14"/>
      <c r="D16" s="13"/>
      <c r="E16" s="14"/>
      <c r="F16" s="14"/>
    </row>
    <row r="17" spans="1:6" ht="12.75" customHeight="1" x14ac:dyDescent="0.2">
      <c r="A17" s="14"/>
      <c r="B17" s="14"/>
      <c r="C17" s="14"/>
      <c r="D17" s="14"/>
      <c r="E17" s="14"/>
      <c r="F17" s="14"/>
    </row>
    <row r="18" spans="1:6" s="61" customFormat="1" ht="42" customHeight="1" x14ac:dyDescent="0.2">
      <c r="A18" s="66" t="s">
        <v>61</v>
      </c>
      <c r="B18" s="67"/>
      <c r="C18" s="67"/>
      <c r="D18" s="68"/>
      <c r="E18" s="69">
        <f>E9+D15</f>
        <v>19.333333333333332</v>
      </c>
      <c r="F18" s="69">
        <f>F9+D15</f>
        <v>10.291666666666666</v>
      </c>
    </row>
  </sheetData>
  <mergeCells count="1">
    <mergeCell ref="A18:D18"/>
  </mergeCells>
  <phoneticPr fontId="1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>
      <selection activeCell="A17" sqref="A17"/>
    </sheetView>
  </sheetViews>
  <sheetFormatPr baseColWidth="10" defaultRowHeight="12.75" x14ac:dyDescent="0.2"/>
  <cols>
    <col min="1" max="1" width="18" customWidth="1"/>
    <col min="5" max="5" width="13.28515625" customWidth="1"/>
    <col min="6" max="6" width="13.5703125" customWidth="1"/>
  </cols>
  <sheetData>
    <row r="1" spans="1:6" s="7" customFormat="1" ht="63.75" x14ac:dyDescent="0.2">
      <c r="A1" s="12"/>
      <c r="B1" s="35" t="s">
        <v>27</v>
      </c>
      <c r="C1" s="35" t="s">
        <v>10</v>
      </c>
      <c r="D1" s="35" t="s">
        <v>20</v>
      </c>
      <c r="E1" s="35" t="s">
        <v>49</v>
      </c>
      <c r="F1" s="35" t="s">
        <v>50</v>
      </c>
    </row>
    <row r="2" spans="1:6" s="7" customFormat="1" x14ac:dyDescent="0.2">
      <c r="A2" s="29" t="s">
        <v>16</v>
      </c>
      <c r="B2" s="12"/>
      <c r="C2" s="12"/>
      <c r="D2" s="12"/>
      <c r="E2" s="12"/>
      <c r="F2" s="12"/>
    </row>
    <row r="3" spans="1:6" x14ac:dyDescent="0.2">
      <c r="A3" s="14" t="s">
        <v>8</v>
      </c>
      <c r="B3" s="13">
        <v>3500</v>
      </c>
      <c r="C3" s="13">
        <f>B3/10*9/10</f>
        <v>315</v>
      </c>
      <c r="D3" s="13"/>
      <c r="E3" s="13"/>
      <c r="F3" s="13"/>
    </row>
    <row r="4" spans="1:6" x14ac:dyDescent="0.2">
      <c r="A4" s="14" t="s">
        <v>9</v>
      </c>
      <c r="B4" s="28">
        <v>0.05</v>
      </c>
      <c r="C4" s="13">
        <f>B3*B4</f>
        <v>175</v>
      </c>
      <c r="D4" s="13"/>
      <c r="E4" s="13"/>
      <c r="F4" s="13"/>
    </row>
    <row r="5" spans="1:6" x14ac:dyDescent="0.2">
      <c r="A5" s="14" t="s">
        <v>28</v>
      </c>
      <c r="B5" s="28">
        <v>0.01</v>
      </c>
      <c r="C5" s="13">
        <f>B3*B5</f>
        <v>35</v>
      </c>
      <c r="D5" s="13"/>
      <c r="E5" s="13"/>
      <c r="F5" s="13"/>
    </row>
    <row r="6" spans="1:6" x14ac:dyDescent="0.2">
      <c r="A6" s="14" t="s">
        <v>12</v>
      </c>
      <c r="B6" s="28">
        <v>5.0000000000000001E-3</v>
      </c>
      <c r="C6" s="13">
        <f>B3*B6</f>
        <v>17.5</v>
      </c>
      <c r="D6" s="13"/>
      <c r="E6" s="13"/>
      <c r="F6" s="13"/>
    </row>
    <row r="7" spans="1:6" x14ac:dyDescent="0.2">
      <c r="A7" s="14" t="s">
        <v>13</v>
      </c>
      <c r="B7" s="28">
        <v>0.1</v>
      </c>
      <c r="C7" s="13"/>
      <c r="D7" s="13"/>
      <c r="E7" s="13"/>
      <c r="F7" s="13"/>
    </row>
    <row r="8" spans="1:6" x14ac:dyDescent="0.2">
      <c r="A8" s="14" t="s">
        <v>14</v>
      </c>
      <c r="B8" s="28" t="s">
        <v>15</v>
      </c>
      <c r="C8" s="13"/>
      <c r="D8" s="13"/>
      <c r="E8" s="13"/>
      <c r="F8" s="13"/>
    </row>
    <row r="9" spans="1:6" x14ac:dyDescent="0.2">
      <c r="A9" s="16" t="s">
        <v>17</v>
      </c>
      <c r="B9" s="13"/>
      <c r="C9" s="13">
        <f>SUM(C3:C8)</f>
        <v>542.5</v>
      </c>
      <c r="D9" s="13"/>
      <c r="E9" s="13">
        <f>C9/30</f>
        <v>18.083333333333332</v>
      </c>
      <c r="F9" s="13">
        <f>C9/60</f>
        <v>9.0416666666666661</v>
      </c>
    </row>
    <row r="10" spans="1:6" x14ac:dyDescent="0.2">
      <c r="A10" s="14"/>
      <c r="B10" s="13"/>
      <c r="C10" s="13"/>
      <c r="D10" s="13"/>
      <c r="E10" s="13"/>
      <c r="F10" s="13"/>
    </row>
    <row r="11" spans="1:6" x14ac:dyDescent="0.2">
      <c r="A11" s="16" t="s">
        <v>18</v>
      </c>
      <c r="B11" s="13"/>
      <c r="C11" s="13"/>
      <c r="D11" s="14"/>
      <c r="E11" s="13"/>
      <c r="F11" s="13"/>
    </row>
    <row r="12" spans="1:6" x14ac:dyDescent="0.2">
      <c r="A12" s="14" t="s">
        <v>25</v>
      </c>
      <c r="B12" s="13"/>
      <c r="C12" s="13"/>
      <c r="D12" s="13">
        <v>0.05</v>
      </c>
      <c r="E12" s="13"/>
      <c r="F12" s="13"/>
    </row>
    <row r="13" spans="1:6" x14ac:dyDescent="0.2">
      <c r="A13" s="14" t="s">
        <v>22</v>
      </c>
      <c r="B13" s="13"/>
      <c r="C13" s="13"/>
      <c r="D13" s="13">
        <v>1.2</v>
      </c>
      <c r="E13" s="13"/>
      <c r="F13" s="13"/>
    </row>
    <row r="14" spans="1:6" x14ac:dyDescent="0.2">
      <c r="A14" s="14"/>
      <c r="B14" s="13"/>
      <c r="C14" s="13"/>
      <c r="D14" s="13"/>
      <c r="E14" s="13"/>
      <c r="F14" s="13"/>
    </row>
    <row r="15" spans="1:6" x14ac:dyDescent="0.2">
      <c r="A15" s="14" t="s">
        <v>23</v>
      </c>
      <c r="B15" s="14"/>
      <c r="C15" s="14"/>
      <c r="D15" s="14">
        <f>SUM(D12:D14)</f>
        <v>1.25</v>
      </c>
      <c r="E15" s="14"/>
      <c r="F15" s="14"/>
    </row>
    <row r="16" spans="1:6" x14ac:dyDescent="0.2">
      <c r="A16" s="16"/>
      <c r="B16" s="14"/>
      <c r="C16" s="14"/>
      <c r="D16" s="13"/>
      <c r="E16" s="14"/>
      <c r="F16" s="14"/>
    </row>
    <row r="17" spans="1:6" ht="12.75" customHeight="1" x14ac:dyDescent="0.2">
      <c r="A17" s="14"/>
      <c r="B17" s="14"/>
      <c r="C17" s="14"/>
      <c r="D17" s="14"/>
      <c r="E17" s="14"/>
      <c r="F17" s="14"/>
    </row>
    <row r="18" spans="1:6" ht="29.25" customHeight="1" x14ac:dyDescent="0.2">
      <c r="A18" s="47" t="s">
        <v>60</v>
      </c>
      <c r="B18" s="48"/>
      <c r="C18" s="48"/>
      <c r="D18" s="49"/>
      <c r="E18" s="36">
        <f>E9+D15</f>
        <v>19.333333333333332</v>
      </c>
      <c r="F18" s="36">
        <f>F9+D15</f>
        <v>10.291666666666666</v>
      </c>
    </row>
  </sheetData>
  <mergeCells count="1">
    <mergeCell ref="A18:D18"/>
  </mergeCells>
  <phoneticPr fontId="1" type="noConversion"/>
  <pageMargins left="0.78740157499999996" right="0.78740157499999996" top="0.984251969" bottom="0.984251969" header="0.4921259845" footer="0.492125984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Kostenzusammenstellung</vt:lpstr>
      <vt:lpstr>Mittelkosten</vt:lpstr>
      <vt:lpstr>Schlagkraft der Geräte</vt:lpstr>
      <vt:lpstr>Kosten Schlepper</vt:lpstr>
      <vt:lpstr>Kosten Herbizidbalken</vt:lpstr>
      <vt:lpstr>Kosten Stockbürste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Excelblat Kostenberechnung Pflanzenschutz</dc:title>
  <dc:creator>Tim</dc:creator>
  <cp:lastModifiedBy>Tim Ochssner</cp:lastModifiedBy>
  <cp:lastPrinted>2008-03-08T12:54:57Z</cp:lastPrinted>
  <dcterms:created xsi:type="dcterms:W3CDTF">2007-01-28T10:41:19Z</dcterms:created>
  <dcterms:modified xsi:type="dcterms:W3CDTF">2025-01-29T19:48:03Z</dcterms:modified>
</cp:coreProperties>
</file>