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ktuell\Arbeit\Aktuelle Artikel\2025\20250405 Kosten der Laubarbeiten\"/>
    </mc:Choice>
  </mc:AlternateContent>
  <xr:revisionPtr revIDLastSave="0" documentId="13_ncr:1_{8AE2647C-BEB4-4D6C-A90D-F1DE9876CE75}" xr6:coauthVersionLast="47" xr6:coauthVersionMax="47" xr10:uidLastSave="{00000000-0000-0000-0000-000000000000}"/>
  <bookViews>
    <workbookView xWindow="-120" yWindow="600" windowWidth="29040" windowHeight="15000" activeTab="1" xr2:uid="{00000000-000D-0000-FFFF-FFFF00000000}"/>
  </bookViews>
  <sheets>
    <sheet name="Kosten der Verfahren" sheetId="6" r:id="rId1"/>
    <sheet name="Verfahren Ausbrechen" sheetId="8" r:id="rId2"/>
    <sheet name="Kosten Schlepper" sheetId="3" r:id="rId3"/>
    <sheet name="Mittelkosten" sheetId="14" r:id="rId4"/>
    <sheet name="Kosten Ausbrechtunnel" sheetId="11" r:id="rId5"/>
    <sheet name="Kosten Stockbürste" sheetId="13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12" i="6" l="1"/>
  <c r="C28" i="6"/>
  <c r="H17" i="8"/>
  <c r="H15" i="8"/>
  <c r="H10" i="8"/>
  <c r="H9" i="8"/>
  <c r="C43" i="6"/>
  <c r="C44" i="6"/>
  <c r="C33" i="6"/>
  <c r="C34" i="6"/>
  <c r="D14" i="8"/>
  <c r="D17" i="8"/>
  <c r="F17" i="8"/>
  <c r="F13" i="8"/>
  <c r="F15" i="8"/>
  <c r="F10" i="8"/>
  <c r="F9" i="8"/>
  <c r="C40" i="6"/>
  <c r="B43" i="6"/>
  <c r="B42" i="6"/>
  <c r="B41" i="6"/>
  <c r="B36" i="6"/>
  <c r="B37" i="6"/>
  <c r="C42" i="6" s="1"/>
  <c r="B38" i="6"/>
  <c r="B40" i="6"/>
  <c r="C25" i="6"/>
  <c r="C26" i="6"/>
  <c r="H5" i="8"/>
  <c r="F5" i="8"/>
  <c r="B27" i="6"/>
  <c r="C27" i="6" s="1"/>
  <c r="C10" i="6"/>
  <c r="B6" i="6"/>
  <c r="B34" i="6"/>
  <c r="B35" i="6"/>
  <c r="B33" i="6"/>
  <c r="F11" i="8"/>
  <c r="B7" i="6"/>
  <c r="D6" i="8"/>
  <c r="B18" i="6"/>
  <c r="C18" i="6" s="1"/>
  <c r="B25" i="6"/>
  <c r="E19" i="13"/>
  <c r="B6" i="14"/>
  <c r="H6" i="14" s="1"/>
  <c r="H4" i="14"/>
  <c r="H3" i="14"/>
  <c r="H5" i="14" s="1"/>
  <c r="C41" i="6" l="1"/>
  <c r="C35" i="6"/>
  <c r="D16" i="13" l="1"/>
  <c r="D16" i="11"/>
  <c r="H8" i="8" l="1"/>
  <c r="F8" i="8"/>
  <c r="F7" i="8"/>
  <c r="H7" i="8"/>
  <c r="D7" i="8"/>
  <c r="B26" i="6"/>
  <c r="E10" i="13"/>
  <c r="C7" i="13"/>
  <c r="C3" i="13" s="1"/>
  <c r="C6" i="13"/>
  <c r="C5" i="13"/>
  <c r="C4" i="13"/>
  <c r="E10" i="11"/>
  <c r="E19" i="11" s="1"/>
  <c r="C7" i="11"/>
  <c r="C3" i="11" s="1"/>
  <c r="C6" i="11"/>
  <c r="C5" i="11"/>
  <c r="C4" i="11"/>
  <c r="C4" i="3"/>
  <c r="C5" i="3"/>
  <c r="C6" i="3"/>
  <c r="C7" i="3"/>
  <c r="A25" i="8"/>
  <c r="B25" i="8"/>
  <c r="A26" i="8"/>
  <c r="B26" i="8"/>
  <c r="B13" i="8" s="1"/>
  <c r="H13" i="8" s="1"/>
  <c r="B24" i="8"/>
  <c r="B12" i="8" s="1"/>
  <c r="A24" i="8"/>
  <c r="D23" i="3"/>
  <c r="C21" i="3"/>
  <c r="B14" i="8" l="1"/>
  <c r="F14" i="8" s="1"/>
  <c r="H12" i="8"/>
  <c r="F12" i="8"/>
  <c r="D12" i="8"/>
  <c r="C3" i="3"/>
  <c r="C9" i="3" s="1"/>
  <c r="E9" i="3" s="1"/>
  <c r="E26" i="3" s="1"/>
  <c r="D15" i="8" l="1"/>
  <c r="H14" i="8"/>
  <c r="B19" i="6"/>
  <c r="C19" i="6" s="1"/>
  <c r="B20" i="6"/>
  <c r="C20" i="6" s="1"/>
  <c r="B4" i="6"/>
  <c r="B5" i="6"/>
  <c r="C4" i="6" l="1"/>
  <c r="C5" i="6"/>
</calcChain>
</file>

<file path=xl/sharedStrings.xml><?xml version="1.0" encoding="utf-8"?>
<sst xmlns="http://schemas.openxmlformats.org/spreadsheetml/2006/main" count="159" uniqueCount="95">
  <si>
    <t>Anschaffungswert</t>
  </si>
  <si>
    <t>Zinssatz</t>
  </si>
  <si>
    <t>Kosten pro Jahr</t>
  </si>
  <si>
    <t>Versicherung 0,5</t>
  </si>
  <si>
    <t>Restwert</t>
  </si>
  <si>
    <t>Fixe Kosten</t>
  </si>
  <si>
    <t>Summe Fixe Kosten</t>
  </si>
  <si>
    <t>Variable Kosten</t>
  </si>
  <si>
    <t>Treibstoff</t>
  </si>
  <si>
    <t>Kosten pro Stunde</t>
  </si>
  <si>
    <t>Öl</t>
  </si>
  <si>
    <t>Reparatur</t>
  </si>
  <si>
    <t>Summe Variable Kosten pro Stunde</t>
  </si>
  <si>
    <t>Berechnung</t>
  </si>
  <si>
    <t>Unterbringung</t>
  </si>
  <si>
    <t>Kosten:</t>
  </si>
  <si>
    <t>Summe der Kosten</t>
  </si>
  <si>
    <t>Annahmen für Berechnungsgrundlage</t>
  </si>
  <si>
    <t>Vorgaben für die Berechnung</t>
  </si>
  <si>
    <t>Felder in Matrixen werden automatisch aktualisiert</t>
  </si>
  <si>
    <t>Arbeitskosten Fachkraft</t>
  </si>
  <si>
    <t>Arbeitsstunde Aushilfskraft</t>
  </si>
  <si>
    <t>Arbeitslohn Schlepperfahrer</t>
  </si>
  <si>
    <t>Arbeitskosten Saisonarbeitskraft</t>
  </si>
  <si>
    <t>Anzahl der Durchgänge</t>
  </si>
  <si>
    <t>Arbeitszeit pro Maßnahme (Stunden) Fachkraft</t>
  </si>
  <si>
    <t>Arbeitszeit pro Maßnahme (Stunden) Saisonarbeitskraft</t>
  </si>
  <si>
    <t>h Schlepper</t>
  </si>
  <si>
    <t>Kosten des Laubschnittes</t>
  </si>
  <si>
    <t>Arbeitszeit pro Maßnahme (Stunden) Schlepperfahrer</t>
  </si>
  <si>
    <t>Arbeitszeit</t>
  </si>
  <si>
    <t>Arbeitsstunden Gerät</t>
  </si>
  <si>
    <r>
      <t>Fixe Kosten pro Stunde bei</t>
    </r>
    <r>
      <rPr>
        <sz val="10"/>
        <color indexed="13"/>
        <rFont val="Arial"/>
        <family val="2"/>
      </rPr>
      <t xml:space="preserve"> ___</t>
    </r>
    <r>
      <rPr>
        <sz val="10"/>
        <rFont val="Arial"/>
        <family val="2"/>
      </rPr>
      <t xml:space="preserve"> Arbeitsstunden pro Jahr</t>
    </r>
  </si>
  <si>
    <t xml:space="preserve">Versicherung </t>
  </si>
  <si>
    <t>Nutzungsdauer in Jahren</t>
  </si>
  <si>
    <t>pro Betriebsstunde</t>
  </si>
  <si>
    <t>Einsatzbedfingungen</t>
  </si>
  <si>
    <t>Arbeitsstunden pro Jahr</t>
  </si>
  <si>
    <t>oder</t>
  </si>
  <si>
    <r>
      <t xml:space="preserve">Bitte nur Arbeitsstunden pro Jahr </t>
    </r>
    <r>
      <rPr>
        <sz val="8"/>
        <color indexed="10"/>
        <rFont val="Arial"/>
        <family val="2"/>
      </rPr>
      <t>oder</t>
    </r>
    <r>
      <rPr>
        <sz val="8"/>
        <rFont val="Arial"/>
        <family val="2"/>
      </rPr>
      <t xml:space="preserve"> Arbeitsstunden pro Hektar und Fläche eingeben!</t>
    </r>
  </si>
  <si>
    <t>Arbeitsstunden pro Hektar</t>
  </si>
  <si>
    <t>Einsatzfläche</t>
  </si>
  <si>
    <t xml:space="preserve"> --&gt; Arbeitsstunden pro Jahr</t>
  </si>
  <si>
    <t>Arbeitskosten des Schleppers pro Stunde ohne Fahrer =                                       Fixkosten pro Stunde zuzüglich Variabler Kosten pro Stunde:</t>
  </si>
  <si>
    <t>Berechnungsmöglichkeiten</t>
  </si>
  <si>
    <t>Die orangenen Zellen werden einkopiert. Arbeitsstundenentlohnung unten auf der Seite eingeben. Fix-und Variable Maschinenkosten werden aus den Tabellenblättern Kosten Schlepper und Kosten Geräte einkopiert. In den Matrixen der Geräte können die Kosten für das einzelne Verfahren individuell berechnet werden.</t>
  </si>
  <si>
    <t>Grüne Zellen: Eingabe der eigenen Arbeitszeit</t>
  </si>
  <si>
    <t>Blaue Zellen: Aus Maschinenkosten einkopiert</t>
  </si>
  <si>
    <t>Material pro ha</t>
  </si>
  <si>
    <t>Fixe Kosten pro Stunde für eine  Arbeitsstunde pro Jahr</t>
  </si>
  <si>
    <t>Einsatzstunden pro Jahr</t>
  </si>
  <si>
    <t>Schmierstoffe/Verschleißteile</t>
  </si>
  <si>
    <t>Arbeitskosten des Bodenpflegegerätesgerätes pro Stunde ohne Fahrer =  Fixkosten pro Stunde zuzüglich Variabler Kosten pro Stunde:</t>
  </si>
  <si>
    <t>Auslastung des Schleppers in Stunden pro Jahr</t>
  </si>
  <si>
    <t>Systemberechnung für das Ausbrechen durch Aushilfskräfte</t>
  </si>
  <si>
    <t>Kosten des Ausbrechens Stock und Stamm</t>
  </si>
  <si>
    <t>Ausbrechen per Hand</t>
  </si>
  <si>
    <t>2x Chemisch im Stammbereich, Stockbereich per Hand</t>
  </si>
  <si>
    <t>2x Stockbürste für den Stammbereich, Stockbereich von Hand</t>
  </si>
  <si>
    <t>Stammbereich (2x)</t>
  </si>
  <si>
    <t>Stockbereich</t>
  </si>
  <si>
    <t>Stunden</t>
  </si>
  <si>
    <t>Mittelkosten</t>
  </si>
  <si>
    <t>Arbeitskosten Fachkraft pro h</t>
  </si>
  <si>
    <t>Arbeitskosten Aushilfsktaft pro h</t>
  </si>
  <si>
    <t>Summe Arbeitszeit Betriebsleiter</t>
  </si>
  <si>
    <t>Summe Arbeitszeit Schlepperfahrer</t>
  </si>
  <si>
    <t>Summe Arbeitszeit Saisonarbeitskräfte</t>
  </si>
  <si>
    <t>Summe Arbeitszeit System</t>
  </si>
  <si>
    <t>Reparatur/TüV</t>
  </si>
  <si>
    <t>Arbeitskosten des Ausbrechtunnels pro Stunde ohne Fahrer =  Fixkosten pro Stunde zuzüglich Variabler Kosten pro Stunde:</t>
  </si>
  <si>
    <r>
      <t xml:space="preserve">Sytemvergleich Ausbrechen             </t>
    </r>
    <r>
      <rPr>
        <sz val="12"/>
        <color theme="0"/>
        <rFont val="Arial"/>
        <family val="2"/>
      </rPr>
      <t xml:space="preserve">              4166 Stock,  2,00 m Zeilenbreite,                1,20 m Stockabstand     Burgunder</t>
    </r>
  </si>
  <si>
    <t>Dimension</t>
  </si>
  <si>
    <t>Vorgesehene Behandlungen</t>
  </si>
  <si>
    <t>Empfohlener Wasseraufwand in Liter pro Hektar</t>
  </si>
  <si>
    <t>Aufwand</t>
  </si>
  <si>
    <t xml:space="preserve">Preis pro Liter </t>
  </si>
  <si>
    <t>Mittelkosten pro Hektar</t>
  </si>
  <si>
    <t>1. Shark Behandlung</t>
  </si>
  <si>
    <t>2. Shark Behandlung</t>
  </si>
  <si>
    <t>Summe der Mittelkosten</t>
  </si>
  <si>
    <t>Wasserverbrauch/ha</t>
  </si>
  <si>
    <t>Quelle: Ermittelte Durchschnittspreise incl MwSt. ohne Rabatte für das Jahr2023 Rebschutzaufruf Landratsamt Karlsruhe</t>
  </si>
  <si>
    <t>Auslastung Stockbürste in Stunden pro Jahr</t>
  </si>
  <si>
    <t>Systemberechnung für das Ausbrechen des Stammbereiches mit einer Stockbürste  und das Stockausbrechen mit Aushilfskräften</t>
  </si>
  <si>
    <t>Arbeitskosten Schlepperfahrer</t>
  </si>
  <si>
    <t>Arbeitskosten Schlepperfahrer pro h</t>
  </si>
  <si>
    <t xml:space="preserve"> €/ha</t>
  </si>
  <si>
    <t>€/ha</t>
  </si>
  <si>
    <t>Summe der Kosten für einen Durchgang</t>
  </si>
  <si>
    <t>Mittelkosten/Materialkosten</t>
  </si>
  <si>
    <t>Systemberechnung für das chemische Ausbrechen des Stammbereiches und das Stockausbrechen mit Aushilfskräften</t>
  </si>
  <si>
    <t>Auslastung Herbizidtunnel in Stunden pro Jahr</t>
  </si>
  <si>
    <t>Arbeitskosten Geräteeinsatz</t>
  </si>
  <si>
    <t>Arbeitskosten Schlepper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</si>
</sst>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indexed="10"/>
      <name val="Arial"/>
      <family val="2"/>
    </font>
    <font>
      <b/>
      <sz val="12"/>
      <color indexed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8"/>
      <color indexed="9"/>
      <name val="Arial"/>
      <family val="2"/>
    </font>
    <font>
      <sz val="10"/>
      <color indexed="13"/>
      <name val="Arial"/>
      <family val="2"/>
    </font>
    <font>
      <sz val="10"/>
      <color indexed="47"/>
      <name val="Arial"/>
      <family val="2"/>
    </font>
    <font>
      <sz val="8"/>
      <color indexed="10"/>
      <name val="Arial"/>
      <family val="2"/>
    </font>
    <font>
      <sz val="18"/>
      <color indexed="10"/>
      <name val="Arial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  <font>
      <sz val="10"/>
      <color theme="0" tint="-0.14999847407452621"/>
      <name val="Arial"/>
      <family val="2"/>
    </font>
    <font>
      <b/>
      <sz val="8"/>
      <name val="Arial"/>
      <family val="2"/>
    </font>
    <font>
      <sz val="16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  <xf numFmtId="2" fontId="0" fillId="0" borderId="1" xfId="0" applyNumberFormat="1" applyBorder="1"/>
    <xf numFmtId="0" fontId="2" fillId="0" borderId="1" xfId="0" applyFont="1" applyBorder="1"/>
    <xf numFmtId="10" fontId="0" fillId="0" borderId="1" xfId="0" applyNumberFormat="1" applyBorder="1"/>
    <xf numFmtId="0" fontId="0" fillId="0" borderId="0" xfId="0" applyAlignment="1">
      <alignment horizontal="center"/>
    </xf>
    <xf numFmtId="0" fontId="2" fillId="0" borderId="1" xfId="0" applyFont="1" applyBorder="1" applyAlignment="1">
      <alignment wrapText="1"/>
    </xf>
    <xf numFmtId="0" fontId="0" fillId="4" borderId="1" xfId="0" applyFill="1" applyBorder="1" applyAlignment="1">
      <alignment vertical="center" wrapText="1"/>
    </xf>
    <xf numFmtId="164" fontId="0" fillId="6" borderId="1" xfId="0" applyNumberFormat="1" applyFill="1" applyBorder="1"/>
    <xf numFmtId="2" fontId="0" fillId="7" borderId="1" xfId="0" applyNumberFormat="1" applyFill="1" applyBorder="1"/>
    <xf numFmtId="0" fontId="5" fillId="4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/>
    <xf numFmtId="0" fontId="0" fillId="0" borderId="0" xfId="0" applyAlignment="1">
      <alignment horizontal="left"/>
    </xf>
    <xf numFmtId="0" fontId="0" fillId="8" borderId="1" xfId="0" applyFill="1" applyBorder="1"/>
    <xf numFmtId="164" fontId="0" fillId="2" borderId="1" xfId="0" applyNumberFormat="1" applyFill="1" applyBorder="1" applyAlignment="1" applyProtection="1">
      <alignment horizontal="center"/>
      <protection locked="0"/>
    </xf>
    <xf numFmtId="164" fontId="4" fillId="6" borderId="1" xfId="0" applyNumberFormat="1" applyFont="1" applyFill="1" applyBorder="1"/>
    <xf numFmtId="2" fontId="4" fillId="7" borderId="1" xfId="0" applyNumberFormat="1" applyFont="1" applyFill="1" applyBorder="1"/>
    <xf numFmtId="164" fontId="4" fillId="0" borderId="1" xfId="0" applyNumberFormat="1" applyFont="1" applyBorder="1"/>
    <xf numFmtId="0" fontId="4" fillId="4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wrapText="1"/>
    </xf>
    <xf numFmtId="164" fontId="9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wrapText="1"/>
    </xf>
    <xf numFmtId="0" fontId="6" fillId="0" borderId="0" xfId="0" applyFont="1"/>
    <xf numFmtId="0" fontId="0" fillId="0" borderId="1" xfId="0" applyBorder="1" applyAlignment="1">
      <alignment vertical="center" wrapText="1"/>
    </xf>
    <xf numFmtId="164" fontId="0" fillId="2" borderId="1" xfId="0" applyNumberFormat="1" applyFill="1" applyBorder="1" applyProtection="1">
      <protection locked="0"/>
    </xf>
    <xf numFmtId="164" fontId="12" fillId="0" borderId="1" xfId="0" applyNumberFormat="1" applyFont="1" applyBorder="1"/>
    <xf numFmtId="0" fontId="0" fillId="2" borderId="1" xfId="0" applyFill="1" applyBorder="1" applyProtection="1">
      <protection locked="0"/>
    </xf>
    <xf numFmtId="164" fontId="3" fillId="0" borderId="1" xfId="0" applyNumberFormat="1" applyFont="1" applyBorder="1"/>
    <xf numFmtId="164" fontId="0" fillId="2" borderId="1" xfId="0" applyNumberFormat="1" applyFill="1" applyBorder="1"/>
    <xf numFmtId="0" fontId="1" fillId="0" borderId="1" xfId="0" applyFont="1" applyBorder="1"/>
    <xf numFmtId="164" fontId="4" fillId="8" borderId="1" xfId="0" applyNumberFormat="1" applyFont="1" applyFill="1" applyBorder="1"/>
    <xf numFmtId="164" fontId="0" fillId="8" borderId="1" xfId="0" applyNumberFormat="1" applyFill="1" applyBorder="1"/>
    <xf numFmtId="0" fontId="14" fillId="0" borderId="0" xfId="0" applyFont="1" applyAlignment="1">
      <alignment horizontal="center" vertical="center"/>
    </xf>
    <xf numFmtId="0" fontId="0" fillId="8" borderId="0" xfId="0" applyFill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10" borderId="0" xfId="0" applyNumberFormat="1" applyFill="1" applyAlignment="1">
      <alignment horizontal="center"/>
    </xf>
    <xf numFmtId="164" fontId="15" fillId="5" borderId="1" xfId="0" applyNumberFormat="1" applyFont="1" applyFill="1" applyBorder="1"/>
    <xf numFmtId="164" fontId="4" fillId="7" borderId="1" xfId="0" applyNumberFormat="1" applyFont="1" applyFill="1" applyBorder="1"/>
    <xf numFmtId="164" fontId="16" fillId="5" borderId="1" xfId="0" applyNumberFormat="1" applyFont="1" applyFill="1" applyBorder="1"/>
    <xf numFmtId="0" fontId="0" fillId="11" borderId="1" xfId="0" applyFill="1" applyBorder="1"/>
    <xf numFmtId="0" fontId="17" fillId="5" borderId="1" xfId="0" applyFont="1" applyFill="1" applyBorder="1"/>
    <xf numFmtId="164" fontId="0" fillId="11" borderId="1" xfId="0" applyNumberFormat="1" applyFill="1" applyBorder="1"/>
    <xf numFmtId="164" fontId="18" fillId="0" borderId="1" xfId="0" applyNumberFormat="1" applyFont="1" applyBorder="1"/>
    <xf numFmtId="164" fontId="2" fillId="0" borderId="1" xfId="0" applyNumberFormat="1" applyFont="1" applyBorder="1"/>
    <xf numFmtId="0" fontId="16" fillId="10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textRotation="90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0" borderId="0" xfId="0" applyFont="1"/>
    <xf numFmtId="164" fontId="1" fillId="0" borderId="1" xfId="0" applyNumberFormat="1" applyFont="1" applyBorder="1" applyAlignment="1">
      <alignment horizontal="center"/>
    </xf>
    <xf numFmtId="164" fontId="1" fillId="12" borderId="1" xfId="0" applyNumberFormat="1" applyFont="1" applyFill="1" applyBorder="1" applyAlignment="1">
      <alignment horizontal="center"/>
    </xf>
    <xf numFmtId="0" fontId="19" fillId="0" borderId="1" xfId="0" applyFont="1" applyBorder="1"/>
    <xf numFmtId="0" fontId="19" fillId="0" borderId="1" xfId="0" applyFont="1" applyBorder="1" applyAlignment="1">
      <alignment horizontal="center"/>
    </xf>
    <xf numFmtId="164" fontId="19" fillId="0" borderId="1" xfId="0" applyNumberFormat="1" applyFont="1" applyBorder="1" applyAlignment="1">
      <alignment horizontal="center"/>
    </xf>
    <xf numFmtId="164" fontId="19" fillId="0" borderId="1" xfId="0" applyNumberFormat="1" applyFont="1" applyBorder="1"/>
    <xf numFmtId="0" fontId="19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15" fillId="5" borderId="1" xfId="0" applyFont="1" applyFill="1" applyBorder="1"/>
    <xf numFmtId="0" fontId="20" fillId="0" borderId="0" xfId="0" applyFont="1"/>
    <xf numFmtId="164" fontId="20" fillId="0" borderId="0" xfId="0" applyNumberFormat="1" applyFont="1"/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164" fontId="4" fillId="6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2" fontId="8" fillId="0" borderId="1" xfId="0" applyNumberFormat="1" applyFont="1" applyBorder="1" applyAlignment="1">
      <alignment wrapText="1"/>
    </xf>
    <xf numFmtId="2" fontId="9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0" fillId="9" borderId="2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5" borderId="1" xfId="0" applyFill="1" applyBorder="1" applyAlignment="1">
      <alignment horizontal="center" wrapText="1"/>
    </xf>
    <xf numFmtId="0" fontId="1" fillId="0" borderId="0" xfId="0" applyFont="1" applyAlignment="1">
      <alignment horizontal="center" vertical="center" textRotation="90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7" fillId="5" borderId="3" xfId="0" applyFont="1" applyFill="1" applyBorder="1" applyAlignment="1">
      <alignment horizontal="center" wrapText="1"/>
    </xf>
    <xf numFmtId="0" fontId="17" fillId="5" borderId="4" xfId="0" applyFont="1" applyFill="1" applyBorder="1" applyAlignment="1">
      <alignment horizontal="center" wrapText="1"/>
    </xf>
    <xf numFmtId="0" fontId="17" fillId="5" borderId="5" xfId="0" applyFont="1" applyFill="1" applyBorder="1" applyAlignment="1">
      <alignment horizontal="center" wrapText="1"/>
    </xf>
    <xf numFmtId="0" fontId="17" fillId="5" borderId="6" xfId="0" applyFont="1" applyFill="1" applyBorder="1" applyAlignment="1">
      <alignment horizontal="center" wrapText="1"/>
    </xf>
    <xf numFmtId="0" fontId="17" fillId="5" borderId="2" xfId="0" applyFont="1" applyFill="1" applyBorder="1" applyAlignment="1">
      <alignment horizontal="center" wrapText="1"/>
    </xf>
    <xf numFmtId="0" fontId="17" fillId="5" borderId="7" xfId="0" applyFont="1" applyFill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476251</xdr:colOff>
      <xdr:row>1</xdr:row>
      <xdr:rowOff>45357</xdr:rowOff>
    </xdr:from>
    <xdr:to>
      <xdr:col>2</xdr:col>
      <xdr:colOff>1014369</xdr:colOff>
      <xdr:row>1</xdr:row>
      <xdr:rowOff>1074965</xdr:rowOff>
    </xdr:to>
    <xdr:pic>
      <xdr:nvPicPr>
        <xdr:cNvPr id="8" name="Picture 15">
          <a:extLst>
            <a:ext uri="{FF2B5EF4-FFF2-40B4-BE49-F238E27FC236}">
              <a16:creationId xmlns:a16="http://schemas.microsoft.com/office/drawing/2014/main" id="{35895086-A835-486A-91D7-FC8085427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2715" y="848178"/>
          <a:ext cx="538118" cy="1029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254454</xdr:colOff>
      <xdr:row>2</xdr:row>
      <xdr:rowOff>291193</xdr:rowOff>
    </xdr:from>
    <xdr:to>
      <xdr:col>2</xdr:col>
      <xdr:colOff>1206954</xdr:colOff>
      <xdr:row>2</xdr:row>
      <xdr:rowOff>929368</xdr:rowOff>
    </xdr:to>
    <xdr:pic>
      <xdr:nvPicPr>
        <xdr:cNvPr id="9" name="Picture 16">
          <a:extLst>
            <a:ext uri="{FF2B5EF4-FFF2-40B4-BE49-F238E27FC236}">
              <a16:creationId xmlns:a16="http://schemas.microsoft.com/office/drawing/2014/main" id="{F314D652-949B-473F-BFEE-437095ACB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0918" y="2196193"/>
          <a:ext cx="952500" cy="638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4</xdr:col>
      <xdr:colOff>391886</xdr:colOff>
      <xdr:row>1</xdr:row>
      <xdr:rowOff>160565</xdr:rowOff>
    </xdr:from>
    <xdr:to>
      <xdr:col>4</xdr:col>
      <xdr:colOff>1315811</xdr:colOff>
      <xdr:row>1</xdr:row>
      <xdr:rowOff>915761</xdr:rowOff>
    </xdr:to>
    <xdr:pic>
      <xdr:nvPicPr>
        <xdr:cNvPr id="10" name="Picture 17">
          <a:extLst>
            <a:ext uri="{FF2B5EF4-FFF2-40B4-BE49-F238E27FC236}">
              <a16:creationId xmlns:a16="http://schemas.microsoft.com/office/drawing/2014/main" id="{FBBF9031-A521-404F-B875-2CFCE4E28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79"/>
        <a:stretch>
          <a:fillRect/>
        </a:stretch>
      </xdr:blipFill>
      <xdr:spPr bwMode="auto">
        <a:xfrm>
          <a:off x="8964386" y="963386"/>
          <a:ext cx="923925" cy="7551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351065</xdr:colOff>
      <xdr:row>2</xdr:row>
      <xdr:rowOff>205468</xdr:rowOff>
    </xdr:from>
    <xdr:to>
      <xdr:col>4</xdr:col>
      <xdr:colOff>1303565</xdr:colOff>
      <xdr:row>2</xdr:row>
      <xdr:rowOff>843643</xdr:rowOff>
    </xdr:to>
    <xdr:pic>
      <xdr:nvPicPr>
        <xdr:cNvPr id="11" name="Picture 18">
          <a:extLst>
            <a:ext uri="{FF2B5EF4-FFF2-40B4-BE49-F238E27FC236}">
              <a16:creationId xmlns:a16="http://schemas.microsoft.com/office/drawing/2014/main" id="{D24FDA91-C530-40DD-BAD7-DEFB1EAF8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23565" y="2110468"/>
          <a:ext cx="952500" cy="638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6</xdr:col>
      <xdr:colOff>337457</xdr:colOff>
      <xdr:row>2</xdr:row>
      <xdr:rowOff>246289</xdr:rowOff>
    </xdr:from>
    <xdr:to>
      <xdr:col>6</xdr:col>
      <xdr:colOff>1289957</xdr:colOff>
      <xdr:row>2</xdr:row>
      <xdr:rowOff>884464</xdr:rowOff>
    </xdr:to>
    <xdr:pic>
      <xdr:nvPicPr>
        <xdr:cNvPr id="12" name="Picture 19">
          <a:extLst>
            <a:ext uri="{FF2B5EF4-FFF2-40B4-BE49-F238E27FC236}">
              <a16:creationId xmlns:a16="http://schemas.microsoft.com/office/drawing/2014/main" id="{B55EAFB4-382D-4AE6-B0C5-FFA051843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98136" y="2151289"/>
          <a:ext cx="952500" cy="6381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269421</xdr:colOff>
      <xdr:row>1</xdr:row>
      <xdr:rowOff>229961</xdr:rowOff>
    </xdr:from>
    <xdr:to>
      <xdr:col>6</xdr:col>
      <xdr:colOff>1260021</xdr:colOff>
      <xdr:row>1</xdr:row>
      <xdr:rowOff>915761</xdr:rowOff>
    </xdr:to>
    <xdr:pic>
      <xdr:nvPicPr>
        <xdr:cNvPr id="13" name="Picture 20">
          <a:extLst>
            <a:ext uri="{FF2B5EF4-FFF2-40B4-BE49-F238E27FC236}">
              <a16:creationId xmlns:a16="http://schemas.microsoft.com/office/drawing/2014/main" id="{7E530698-7C55-4DAE-B9D0-176943F7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30100" y="1032782"/>
          <a:ext cx="99060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634365</xdr:colOff>
      <xdr:row>0</xdr:row>
      <xdr:rowOff>800100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3C3C75-9C8F-4E24-A617-93B0C393A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9" r="26239"/>
        <a:stretch/>
      </xdr:blipFill>
      <xdr:spPr bwMode="auto">
        <a:xfrm>
          <a:off x="0" y="0"/>
          <a:ext cx="63436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419100</xdr:colOff>
      <xdr:row>0</xdr:row>
      <xdr:rowOff>0</xdr:rowOff>
    </xdr:from>
    <xdr:to>
      <xdr:col>0</xdr:col>
      <xdr:colOff>1158240</xdr:colOff>
      <xdr:row>0</xdr:row>
      <xdr:rowOff>800100</xdr:rowOff>
    </xdr:to>
    <xdr:pic>
      <xdr:nvPicPr>
        <xdr:cNvPr id="4" name="Bild 2">
          <a:extLst>
            <a:ext uri="{FF2B5EF4-FFF2-40B4-BE49-F238E27FC236}">
              <a16:creationId xmlns:a16="http://schemas.microsoft.com/office/drawing/2014/main" id="{EE450662-A52B-47BB-A0B0-E84C6113A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944" b="4944"/>
        <a:stretch/>
      </xdr:blipFill>
      <xdr:spPr bwMode="auto">
        <a:xfrm>
          <a:off x="419100" y="0"/>
          <a:ext cx="739140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12360</xdr:rowOff>
    </xdr:from>
    <xdr:to>
      <xdr:col>0</xdr:col>
      <xdr:colOff>1419481</xdr:colOff>
      <xdr:row>0</xdr:row>
      <xdr:rowOff>800100</xdr:rowOff>
    </xdr:to>
    <xdr:pic>
      <xdr:nvPicPr>
        <xdr:cNvPr id="4" name="Bild 3">
          <a:extLst>
            <a:ext uri="{FF2B5EF4-FFF2-40B4-BE49-F238E27FC236}">
              <a16:creationId xmlns:a16="http://schemas.microsoft.com/office/drawing/2014/main" id="{53BDA4B5-EA4C-45C2-8E1D-1A2004F9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9050" y="12360"/>
          <a:ext cx="1400431" cy="78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0"/>
  <sheetViews>
    <sheetView topLeftCell="A13" zoomScale="90" zoomScaleNormal="90" workbookViewId="0">
      <selection activeCell="A15" sqref="A15:C28"/>
    </sheetView>
  </sheetViews>
  <sheetFormatPr baseColWidth="10" defaultRowHeight="12.75" x14ac:dyDescent="0.2"/>
  <cols>
    <col min="1" max="1" width="50.7109375" customWidth="1"/>
    <col min="2" max="2" width="22.42578125" customWidth="1"/>
    <col min="3" max="3" width="20.42578125" customWidth="1"/>
    <col min="4" max="4" width="18.5703125" customWidth="1"/>
    <col min="5" max="5" width="76.85546875" customWidth="1"/>
    <col min="6" max="6" width="46.85546875" customWidth="1"/>
    <col min="7" max="7" width="22.42578125" customWidth="1"/>
    <col min="8" max="8" width="69.5703125" customWidth="1"/>
    <col min="9" max="9" width="34" customWidth="1"/>
  </cols>
  <sheetData>
    <row r="1" spans="1:8" s="36" customFormat="1" ht="63.75" customHeight="1" x14ac:dyDescent="0.35">
      <c r="A1" s="82" t="s">
        <v>54</v>
      </c>
      <c r="B1" s="83"/>
      <c r="C1" s="83"/>
      <c r="E1" s="46" t="s">
        <v>44</v>
      </c>
    </row>
    <row r="2" spans="1:8" s="1" customFormat="1" ht="57.75" customHeight="1" x14ac:dyDescent="0.2">
      <c r="A2" s="17" t="s">
        <v>55</v>
      </c>
      <c r="B2" s="16" t="s">
        <v>17</v>
      </c>
      <c r="C2" s="16" t="s">
        <v>2</v>
      </c>
      <c r="E2" s="47" t="s">
        <v>45</v>
      </c>
    </row>
    <row r="3" spans="1:8" s="1" customFormat="1" x14ac:dyDescent="0.2">
      <c r="A3" s="5" t="s">
        <v>15</v>
      </c>
      <c r="B3" s="5"/>
      <c r="C3" s="5"/>
    </row>
    <row r="4" spans="1:8" s="1" customFormat="1" x14ac:dyDescent="0.2">
      <c r="A4" s="20" t="s">
        <v>20</v>
      </c>
      <c r="B4" s="44">
        <f>B48</f>
        <v>25</v>
      </c>
      <c r="C4" s="6">
        <f>B4*B6*B8</f>
        <v>50</v>
      </c>
    </row>
    <row r="5" spans="1:8" x14ac:dyDescent="0.2">
      <c r="A5" s="20" t="s">
        <v>23</v>
      </c>
      <c r="B5" s="45">
        <f>B50</f>
        <v>14.2</v>
      </c>
      <c r="C5" s="6">
        <f>B5*B7*B8</f>
        <v>1022.4</v>
      </c>
      <c r="D5" s="2"/>
      <c r="E5" s="2"/>
    </row>
    <row r="6" spans="1:8" x14ac:dyDescent="0.2">
      <c r="A6" s="20" t="s">
        <v>25</v>
      </c>
      <c r="B6" s="15">
        <f>'Verfahren Ausbrechen'!D4</f>
        <v>1</v>
      </c>
      <c r="C6" s="6"/>
      <c r="D6" s="2"/>
      <c r="E6" s="2"/>
    </row>
    <row r="7" spans="1:8" x14ac:dyDescent="0.2">
      <c r="A7" s="20" t="s">
        <v>26</v>
      </c>
      <c r="B7" s="15">
        <f>'Verfahren Ausbrechen'!D6</f>
        <v>36</v>
      </c>
      <c r="C7" s="6"/>
      <c r="D7" s="2"/>
      <c r="E7" s="2"/>
    </row>
    <row r="8" spans="1:8" x14ac:dyDescent="0.2">
      <c r="A8" s="20" t="s">
        <v>24</v>
      </c>
      <c r="B8" s="15">
        <v>2</v>
      </c>
      <c r="C8" s="6"/>
      <c r="D8" s="2"/>
      <c r="E8" s="48" t="s">
        <v>46</v>
      </c>
    </row>
    <row r="9" spans="1:8" x14ac:dyDescent="0.2">
      <c r="A9" s="20" t="s">
        <v>27</v>
      </c>
      <c r="B9" s="25">
        <v>0</v>
      </c>
      <c r="D9" s="2"/>
      <c r="E9" s="49" t="s">
        <v>47</v>
      </c>
    </row>
    <row r="10" spans="1:8" x14ac:dyDescent="0.2">
      <c r="A10" s="20" t="s">
        <v>48</v>
      </c>
      <c r="B10" s="51">
        <v>20</v>
      </c>
      <c r="C10" s="6">
        <f>B10*B8</f>
        <v>40</v>
      </c>
      <c r="D10" s="2"/>
      <c r="E10" s="2"/>
    </row>
    <row r="11" spans="1:8" s="4" customFormat="1" x14ac:dyDescent="0.2">
      <c r="A11" s="7"/>
      <c r="B11" s="8"/>
      <c r="C11" s="6"/>
      <c r="D11" s="3"/>
      <c r="E11" s="2"/>
    </row>
    <row r="12" spans="1:8" s="4" customFormat="1" ht="20.25" x14ac:dyDescent="0.3">
      <c r="A12" s="72" t="s">
        <v>16</v>
      </c>
      <c r="B12" s="50"/>
      <c r="C12" s="50">
        <f>SUM(C4:C10)</f>
        <v>1112.4000000000001</v>
      </c>
      <c r="D12" s="3"/>
      <c r="E12" s="21" t="s">
        <v>19</v>
      </c>
      <c r="F12"/>
      <c r="G12"/>
    </row>
    <row r="13" spans="1:8" x14ac:dyDescent="0.2">
      <c r="B13" s="2"/>
      <c r="C13" s="2"/>
      <c r="E13" s="2"/>
      <c r="F13" s="3"/>
      <c r="G13" s="4"/>
      <c r="H13" s="4"/>
    </row>
    <row r="14" spans="1:8" x14ac:dyDescent="0.2">
      <c r="B14" s="2"/>
      <c r="C14" s="2"/>
      <c r="D14" s="2"/>
      <c r="E14" s="3"/>
      <c r="F14" s="3"/>
      <c r="G14" s="4"/>
      <c r="H14" s="4"/>
    </row>
    <row r="15" spans="1:8" s="36" customFormat="1" ht="96" customHeight="1" x14ac:dyDescent="0.35">
      <c r="A15" s="82" t="s">
        <v>84</v>
      </c>
      <c r="B15" s="83"/>
      <c r="C15" s="83"/>
      <c r="E15" s="3"/>
    </row>
    <row r="16" spans="1:8" ht="38.25" customHeight="1" x14ac:dyDescent="0.2">
      <c r="A16" s="17" t="s">
        <v>28</v>
      </c>
      <c r="B16" s="16" t="s">
        <v>17</v>
      </c>
      <c r="C16" s="16" t="s">
        <v>2</v>
      </c>
      <c r="E16" s="3"/>
    </row>
    <row r="17" spans="1:5" x14ac:dyDescent="0.2">
      <c r="A17" s="5" t="s">
        <v>15</v>
      </c>
      <c r="B17" s="5"/>
      <c r="C17" s="5"/>
    </row>
    <row r="18" spans="1:5" x14ac:dyDescent="0.2">
      <c r="A18" s="20" t="s">
        <v>20</v>
      </c>
      <c r="B18" s="24">
        <f>B48</f>
        <v>25</v>
      </c>
      <c r="C18" s="6">
        <f>B21*B18*B24</f>
        <v>50</v>
      </c>
    </row>
    <row r="19" spans="1:5" x14ac:dyDescent="0.2">
      <c r="A19" s="20" t="s">
        <v>85</v>
      </c>
      <c r="B19" s="24">
        <f>B49</f>
        <v>20</v>
      </c>
      <c r="C19" s="6">
        <f>B19*B22*B24</f>
        <v>120</v>
      </c>
      <c r="E19" s="1"/>
    </row>
    <row r="20" spans="1:5" x14ac:dyDescent="0.2">
      <c r="A20" s="20" t="s">
        <v>23</v>
      </c>
      <c r="B20" s="14">
        <f>B50</f>
        <v>14.2</v>
      </c>
      <c r="C20" s="6">
        <f>B20*B23*B24</f>
        <v>710</v>
      </c>
      <c r="E20" s="1"/>
    </row>
    <row r="21" spans="1:5" x14ac:dyDescent="0.2">
      <c r="A21" s="20" t="s">
        <v>25</v>
      </c>
      <c r="B21" s="15">
        <v>1</v>
      </c>
      <c r="C21" s="26"/>
      <c r="E21" s="1"/>
    </row>
    <row r="22" spans="1:5" x14ac:dyDescent="0.2">
      <c r="A22" s="20" t="s">
        <v>29</v>
      </c>
      <c r="B22" s="15">
        <v>3</v>
      </c>
      <c r="C22" s="26"/>
      <c r="E22" s="1"/>
    </row>
    <row r="23" spans="1:5" x14ac:dyDescent="0.2">
      <c r="A23" s="20" t="s">
        <v>26</v>
      </c>
      <c r="B23" s="15">
        <v>25</v>
      </c>
      <c r="C23" s="26"/>
      <c r="E23" s="2"/>
    </row>
    <row r="24" spans="1:5" x14ac:dyDescent="0.2">
      <c r="A24" s="20" t="s">
        <v>24</v>
      </c>
      <c r="B24" s="15">
        <v>2</v>
      </c>
      <c r="C24" s="6"/>
      <c r="E24" s="2"/>
    </row>
    <row r="25" spans="1:5" x14ac:dyDescent="0.2">
      <c r="A25" s="20" t="s">
        <v>83</v>
      </c>
      <c r="B25" s="8">
        <f>'Kosten Ausbrechtunnel'!B9</f>
        <v>80</v>
      </c>
      <c r="C25" s="45">
        <f>B24*B22*'Kosten Stockbürste'!E19</f>
        <v>109.38749999999999</v>
      </c>
      <c r="E25" s="2"/>
    </row>
    <row r="26" spans="1:5" x14ac:dyDescent="0.2">
      <c r="A26" s="20" t="s">
        <v>53</v>
      </c>
      <c r="B26" s="8">
        <f>'Kosten Schlepper'!B17</f>
        <v>500</v>
      </c>
      <c r="C26" s="45">
        <f>B24*B22*'Kosten Schlepper'!E26</f>
        <v>329.70000000000005</v>
      </c>
      <c r="E26" s="2"/>
    </row>
    <row r="27" spans="1:5" x14ac:dyDescent="0.2">
      <c r="A27" s="20" t="s">
        <v>48</v>
      </c>
      <c r="B27" s="51">
        <f>'Verfahren Ausbrechen'!D11</f>
        <v>20</v>
      </c>
      <c r="C27" s="6">
        <f>B27*B24</f>
        <v>40</v>
      </c>
      <c r="D27" s="2"/>
      <c r="E27" s="2"/>
    </row>
    <row r="28" spans="1:5" s="73" customFormat="1" ht="25.5" customHeight="1" x14ac:dyDescent="0.3">
      <c r="A28" s="72" t="s">
        <v>16</v>
      </c>
      <c r="B28" s="50"/>
      <c r="C28" s="50">
        <f>SUM(C18:C27)</f>
        <v>1359.0875000000001</v>
      </c>
      <c r="E28" s="74"/>
    </row>
    <row r="29" spans="1:5" x14ac:dyDescent="0.2">
      <c r="E29" s="3"/>
    </row>
    <row r="30" spans="1:5" s="36" customFormat="1" ht="96" customHeight="1" x14ac:dyDescent="0.35">
      <c r="A30" s="82" t="s">
        <v>91</v>
      </c>
      <c r="B30" s="83"/>
      <c r="C30" s="83"/>
      <c r="E30" s="3"/>
    </row>
    <row r="31" spans="1:5" ht="38.25" customHeight="1" x14ac:dyDescent="0.2">
      <c r="A31" s="17" t="s">
        <v>28</v>
      </c>
      <c r="B31" s="16" t="s">
        <v>17</v>
      </c>
      <c r="C31" s="16" t="s">
        <v>2</v>
      </c>
      <c r="E31" s="3"/>
    </row>
    <row r="32" spans="1:5" x14ac:dyDescent="0.2">
      <c r="A32" s="5" t="s">
        <v>15</v>
      </c>
      <c r="B32" s="5"/>
      <c r="C32" s="5"/>
    </row>
    <row r="33" spans="1:5" x14ac:dyDescent="0.2">
      <c r="A33" s="20" t="s">
        <v>20</v>
      </c>
      <c r="B33" s="24">
        <f>B48</f>
        <v>25</v>
      </c>
      <c r="C33" s="6">
        <f>B36*B33*B39</f>
        <v>50</v>
      </c>
      <c r="E33" s="1"/>
    </row>
    <row r="34" spans="1:5" x14ac:dyDescent="0.2">
      <c r="A34" s="20" t="s">
        <v>85</v>
      </c>
      <c r="B34" s="24">
        <f t="shared" ref="B34:B35" si="0">B49</f>
        <v>20</v>
      </c>
      <c r="C34" s="6">
        <f>B34*B37*B39</f>
        <v>80</v>
      </c>
      <c r="E34" s="1"/>
    </row>
    <row r="35" spans="1:5" x14ac:dyDescent="0.2">
      <c r="A35" s="20" t="s">
        <v>23</v>
      </c>
      <c r="B35" s="24">
        <f t="shared" si="0"/>
        <v>14.2</v>
      </c>
      <c r="C35" s="6">
        <f>B35*B38*B39</f>
        <v>710</v>
      </c>
      <c r="E35" s="1"/>
    </row>
    <row r="36" spans="1:5" x14ac:dyDescent="0.2">
      <c r="A36" s="20" t="s">
        <v>25</v>
      </c>
      <c r="B36" s="15">
        <f>'Verfahren Ausbrechen'!F4</f>
        <v>1</v>
      </c>
      <c r="C36" s="26"/>
      <c r="E36" s="2"/>
    </row>
    <row r="37" spans="1:5" x14ac:dyDescent="0.2">
      <c r="A37" s="20" t="s">
        <v>29</v>
      </c>
      <c r="B37" s="15">
        <f>'Verfahren Ausbrechen'!F2</f>
        <v>2</v>
      </c>
      <c r="C37" s="26"/>
      <c r="E37" s="2"/>
    </row>
    <row r="38" spans="1:5" x14ac:dyDescent="0.2">
      <c r="A38" s="20" t="s">
        <v>26</v>
      </c>
      <c r="B38" s="15">
        <f>'Verfahren Ausbrechen'!F6</f>
        <v>25</v>
      </c>
      <c r="C38" s="26"/>
      <c r="E38" s="2"/>
    </row>
    <row r="39" spans="1:5" x14ac:dyDescent="0.2">
      <c r="A39" s="20" t="s">
        <v>24</v>
      </c>
      <c r="B39" s="15">
        <v>2</v>
      </c>
      <c r="C39" s="6"/>
      <c r="E39" s="2"/>
    </row>
    <row r="40" spans="1:5" x14ac:dyDescent="0.2">
      <c r="A40" s="20" t="s">
        <v>62</v>
      </c>
      <c r="B40" s="25">
        <f>Mittelkosten!H5</f>
        <v>62.5</v>
      </c>
      <c r="C40" s="6">
        <f>B40*B39</f>
        <v>125</v>
      </c>
      <c r="E40" s="2"/>
    </row>
    <row r="41" spans="1:5" x14ac:dyDescent="0.2">
      <c r="A41" s="20" t="s">
        <v>92</v>
      </c>
      <c r="B41" s="8">
        <f>'Kosten Ausbrechtunnel'!B9</f>
        <v>80</v>
      </c>
      <c r="C41" s="45">
        <f>B37*B39*'Kosten Ausbrechtunnel'!E19</f>
        <v>68.525000000000006</v>
      </c>
      <c r="E41" s="2"/>
    </row>
    <row r="42" spans="1:5" x14ac:dyDescent="0.2">
      <c r="A42" s="20" t="s">
        <v>53</v>
      </c>
      <c r="B42" s="8">
        <f>'Kosten Schlepper'!B17</f>
        <v>500</v>
      </c>
      <c r="C42" s="45">
        <f>B37*B39*'Kosten Schlepper'!E26</f>
        <v>219.8</v>
      </c>
      <c r="E42" s="2"/>
    </row>
    <row r="43" spans="1:5" x14ac:dyDescent="0.2">
      <c r="A43" s="20" t="s">
        <v>48</v>
      </c>
      <c r="B43" s="51">
        <f>'Verfahren Ausbrechen'!D11</f>
        <v>20</v>
      </c>
      <c r="C43" s="6">
        <f>B43*B39</f>
        <v>40</v>
      </c>
      <c r="D43" s="2"/>
      <c r="E43" s="2"/>
    </row>
    <row r="44" spans="1:5" ht="20.25" x14ac:dyDescent="0.3">
      <c r="A44" s="72" t="s">
        <v>16</v>
      </c>
      <c r="B44" s="50"/>
      <c r="C44" s="50">
        <f>SUM(C33:C43)</f>
        <v>1293.325</v>
      </c>
      <c r="E44" s="2"/>
    </row>
    <row r="45" spans="1:5" x14ac:dyDescent="0.2">
      <c r="E45" s="2"/>
    </row>
    <row r="46" spans="1:5" x14ac:dyDescent="0.2">
      <c r="A46" t="s">
        <v>18</v>
      </c>
      <c r="E46" s="2"/>
    </row>
    <row r="47" spans="1:5" x14ac:dyDescent="0.2">
      <c r="B47" s="11"/>
      <c r="E47" s="2"/>
    </row>
    <row r="48" spans="1:5" x14ac:dyDescent="0.2">
      <c r="A48" s="22" t="s">
        <v>20</v>
      </c>
      <c r="B48" s="23">
        <v>25</v>
      </c>
      <c r="E48" s="3"/>
    </row>
    <row r="49" spans="1:5" x14ac:dyDescent="0.2">
      <c r="A49" s="22" t="s">
        <v>22</v>
      </c>
      <c r="B49" s="23">
        <v>20</v>
      </c>
    </row>
    <row r="50" spans="1:5" x14ac:dyDescent="0.2">
      <c r="A50" s="22" t="s">
        <v>21</v>
      </c>
      <c r="B50" s="23">
        <v>14.2</v>
      </c>
      <c r="E50" s="3"/>
    </row>
  </sheetData>
  <mergeCells count="3">
    <mergeCell ref="A1:C1"/>
    <mergeCell ref="A15:C15"/>
    <mergeCell ref="A30:C30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F64F4-A684-4225-8437-49A135E1D2C9}">
  <dimension ref="A1:L26"/>
  <sheetViews>
    <sheetView tabSelected="1" zoomScale="70" zoomScaleNormal="70" workbookViewId="0">
      <selection activeCell="O8" sqref="O8"/>
    </sheetView>
  </sheetViews>
  <sheetFormatPr baseColWidth="10" defaultRowHeight="12.75" x14ac:dyDescent="0.2"/>
  <cols>
    <col min="1" max="1" width="41.85546875" customWidth="1"/>
    <col min="2" max="2" width="24" style="11" customWidth="1"/>
    <col min="3" max="3" width="23.5703125" customWidth="1"/>
    <col min="4" max="4" width="23" customWidth="1"/>
    <col min="5" max="5" width="26.7109375" customWidth="1"/>
    <col min="6" max="6" width="24" customWidth="1"/>
    <col min="7" max="7" width="23.85546875" customWidth="1"/>
    <col min="8" max="8" width="23.5703125" customWidth="1"/>
  </cols>
  <sheetData>
    <row r="1" spans="1:12" s="4" customFormat="1" ht="63" x14ac:dyDescent="0.2">
      <c r="A1" s="58" t="s">
        <v>71</v>
      </c>
      <c r="B1" s="59" t="s">
        <v>72</v>
      </c>
      <c r="C1" s="58" t="s">
        <v>56</v>
      </c>
      <c r="D1" s="59" t="s">
        <v>30</v>
      </c>
      <c r="E1" s="58" t="s">
        <v>57</v>
      </c>
      <c r="F1" s="59" t="s">
        <v>30</v>
      </c>
      <c r="G1" s="58" t="s">
        <v>58</v>
      </c>
      <c r="H1" s="59" t="s">
        <v>30</v>
      </c>
    </row>
    <row r="2" spans="1:12" ht="86.25" customHeight="1" x14ac:dyDescent="0.2">
      <c r="A2" s="28" t="s">
        <v>59</v>
      </c>
      <c r="B2" s="75"/>
      <c r="C2" s="28"/>
      <c r="D2" s="29">
        <v>16</v>
      </c>
      <c r="E2" s="28"/>
      <c r="F2" s="29">
        <v>2</v>
      </c>
      <c r="G2" s="28"/>
      <c r="H2" s="29">
        <v>3</v>
      </c>
    </row>
    <row r="3" spans="1:12" ht="91.5" customHeight="1" x14ac:dyDescent="0.2">
      <c r="A3" s="28" t="s">
        <v>60</v>
      </c>
      <c r="B3" s="75"/>
      <c r="C3" s="28"/>
      <c r="D3" s="29">
        <v>20</v>
      </c>
      <c r="E3" s="28"/>
      <c r="F3" s="29">
        <v>25</v>
      </c>
      <c r="G3" s="28"/>
      <c r="H3" s="29">
        <v>25</v>
      </c>
    </row>
    <row r="4" spans="1:12" ht="27.75" customHeight="1" x14ac:dyDescent="0.2">
      <c r="A4" s="28" t="s">
        <v>65</v>
      </c>
      <c r="B4" s="75" t="s">
        <v>61</v>
      </c>
      <c r="C4" s="28"/>
      <c r="D4" s="29">
        <v>1</v>
      </c>
      <c r="E4" s="28"/>
      <c r="F4" s="29">
        <v>1</v>
      </c>
      <c r="G4" s="28"/>
      <c r="H4" s="29">
        <v>1</v>
      </c>
    </row>
    <row r="5" spans="1:12" ht="27.75" customHeight="1" x14ac:dyDescent="0.2">
      <c r="A5" s="28" t="s">
        <v>66</v>
      </c>
      <c r="B5" s="75" t="s">
        <v>61</v>
      </c>
      <c r="C5" s="28"/>
      <c r="D5" s="29">
        <v>0</v>
      </c>
      <c r="E5" s="28"/>
      <c r="F5" s="29">
        <f>F2</f>
        <v>2</v>
      </c>
      <c r="G5" s="28"/>
      <c r="H5" s="29">
        <f>H2</f>
        <v>3</v>
      </c>
    </row>
    <row r="6" spans="1:12" ht="27.75" customHeight="1" x14ac:dyDescent="0.2">
      <c r="A6" s="28" t="s">
        <v>67</v>
      </c>
      <c r="B6" s="75" t="s">
        <v>61</v>
      </c>
      <c r="C6" s="28"/>
      <c r="D6" s="29">
        <f>D2+D3</f>
        <v>36</v>
      </c>
      <c r="E6" s="28"/>
      <c r="F6" s="29">
        <v>25</v>
      </c>
      <c r="G6" s="28"/>
      <c r="H6" s="29">
        <v>25</v>
      </c>
    </row>
    <row r="7" spans="1:12" ht="27.75" customHeight="1" x14ac:dyDescent="0.2">
      <c r="A7" s="28" t="s">
        <v>68</v>
      </c>
      <c r="B7" s="75" t="s">
        <v>61</v>
      </c>
      <c r="C7" s="28"/>
      <c r="D7" s="29">
        <f>D6+D5+D4</f>
        <v>37</v>
      </c>
      <c r="E7" s="29"/>
      <c r="F7" s="29">
        <f t="shared" ref="F7:H7" si="0">F6+F5+F4</f>
        <v>28</v>
      </c>
      <c r="G7" s="29"/>
      <c r="H7" s="29">
        <f t="shared" si="0"/>
        <v>29</v>
      </c>
    </row>
    <row r="8" spans="1:12" s="19" customFormat="1" ht="27" customHeight="1" x14ac:dyDescent="0.2">
      <c r="A8" s="28" t="s">
        <v>31</v>
      </c>
      <c r="B8" s="75" t="s">
        <v>61</v>
      </c>
      <c r="C8" s="28"/>
      <c r="D8" s="29"/>
      <c r="E8" s="28"/>
      <c r="F8" s="29">
        <f>F2</f>
        <v>2</v>
      </c>
      <c r="G8" s="28"/>
      <c r="H8" s="29">
        <f>H2</f>
        <v>3</v>
      </c>
      <c r="I8" s="18"/>
      <c r="J8" s="18"/>
      <c r="K8" s="18"/>
      <c r="L8" s="18"/>
    </row>
    <row r="9" spans="1:12" s="19" customFormat="1" ht="24" customHeight="1" x14ac:dyDescent="0.2">
      <c r="A9" s="28" t="s">
        <v>93</v>
      </c>
      <c r="B9" s="76" t="s">
        <v>87</v>
      </c>
      <c r="C9" s="28"/>
      <c r="D9" s="30"/>
      <c r="E9" s="30"/>
      <c r="F9" s="71">
        <f>F8*'Kosten Ausbrechtunnel'!E19</f>
        <v>34.262500000000003</v>
      </c>
      <c r="G9" s="30"/>
      <c r="H9" s="71">
        <f>H8*'Kosten Stockbürste'!E19</f>
        <v>54.693749999999994</v>
      </c>
      <c r="I9" s="18"/>
      <c r="J9" s="18"/>
      <c r="K9" s="18"/>
      <c r="L9" s="18"/>
    </row>
    <row r="10" spans="1:12" s="19" customFormat="1" ht="24" customHeight="1" x14ac:dyDescent="0.2">
      <c r="A10" s="28" t="s">
        <v>94</v>
      </c>
      <c r="B10" s="76" t="s">
        <v>87</v>
      </c>
      <c r="C10" s="28"/>
      <c r="D10" s="30"/>
      <c r="E10" s="30"/>
      <c r="F10" s="71">
        <f>F8*'Kosten Schlepper'!E26</f>
        <v>109.9</v>
      </c>
      <c r="G10" s="30"/>
      <c r="H10" s="71">
        <f>H8*'Kosten Schlepper'!E26</f>
        <v>164.85000000000002</v>
      </c>
      <c r="I10" s="18"/>
      <c r="J10" s="18"/>
      <c r="K10" s="18"/>
      <c r="L10" s="18"/>
    </row>
    <row r="11" spans="1:12" s="19" customFormat="1" ht="32.25" customHeight="1" x14ac:dyDescent="0.2">
      <c r="A11" s="28" t="s">
        <v>90</v>
      </c>
      <c r="B11" s="75" t="s">
        <v>88</v>
      </c>
      <c r="C11" s="28"/>
      <c r="D11" s="30">
        <v>20</v>
      </c>
      <c r="E11" s="31"/>
      <c r="F11" s="71">
        <f>Mittelkosten!H5+D11</f>
        <v>82.5</v>
      </c>
      <c r="G11" s="31"/>
      <c r="H11" s="30">
        <v>20</v>
      </c>
      <c r="I11" s="18"/>
      <c r="J11" s="18"/>
      <c r="K11" s="18"/>
      <c r="L11" s="18"/>
    </row>
    <row r="12" spans="1:12" s="19" customFormat="1" ht="32.25" customHeight="1" x14ac:dyDescent="0.2">
      <c r="A12" s="28" t="s">
        <v>63</v>
      </c>
      <c r="B12" s="77">
        <f>B24</f>
        <v>25</v>
      </c>
      <c r="C12" s="28"/>
      <c r="D12" s="30">
        <f>D4*B12</f>
        <v>25</v>
      </c>
      <c r="E12" s="32"/>
      <c r="F12" s="30">
        <f>F4*B12</f>
        <v>25</v>
      </c>
      <c r="G12" s="31"/>
      <c r="H12" s="30">
        <f>H4*B12</f>
        <v>25</v>
      </c>
      <c r="I12" s="18"/>
      <c r="J12" s="18"/>
      <c r="K12" s="18"/>
      <c r="L12" s="18"/>
    </row>
    <row r="13" spans="1:12" s="19" customFormat="1" ht="32.25" customHeight="1" x14ac:dyDescent="0.2">
      <c r="A13" s="28" t="s">
        <v>86</v>
      </c>
      <c r="B13" s="77">
        <f>B26</f>
        <v>20</v>
      </c>
      <c r="C13" s="28"/>
      <c r="D13" s="30"/>
      <c r="E13" s="32"/>
      <c r="F13" s="30">
        <f>F2*B13</f>
        <v>40</v>
      </c>
      <c r="G13" s="31"/>
      <c r="H13" s="30">
        <f>H2*B13</f>
        <v>60</v>
      </c>
      <c r="I13" s="18"/>
      <c r="J13" s="18"/>
      <c r="K13" s="18"/>
      <c r="L13" s="18"/>
    </row>
    <row r="14" spans="1:12" s="19" customFormat="1" ht="23.25" customHeight="1" x14ac:dyDescent="0.2">
      <c r="A14" s="28" t="s">
        <v>64</v>
      </c>
      <c r="B14" s="77">
        <f>B25</f>
        <v>14.2</v>
      </c>
      <c r="C14" s="28"/>
      <c r="D14" s="30">
        <f>D6*B14</f>
        <v>511.2</v>
      </c>
      <c r="E14" s="32"/>
      <c r="F14" s="30">
        <f>F3*B14</f>
        <v>355</v>
      </c>
      <c r="G14" s="31"/>
      <c r="H14" s="30">
        <f>H3*B14</f>
        <v>355</v>
      </c>
      <c r="I14" s="18"/>
      <c r="J14" s="18"/>
      <c r="K14" s="18"/>
      <c r="L14" s="18"/>
    </row>
    <row r="15" spans="1:12" ht="31.5" x14ac:dyDescent="0.25">
      <c r="A15" s="33" t="s">
        <v>89</v>
      </c>
      <c r="B15" s="78"/>
      <c r="C15" s="33"/>
      <c r="D15" s="34">
        <f>SUM(D11:D14)</f>
        <v>556.20000000000005</v>
      </c>
      <c r="E15" s="35"/>
      <c r="F15" s="34">
        <f>SUM(F9:F14)</f>
        <v>646.66250000000002</v>
      </c>
      <c r="G15" s="35"/>
      <c r="H15" s="34">
        <f>SUM(H9:H14)</f>
        <v>679.54375000000005</v>
      </c>
    </row>
    <row r="16" spans="1:12" s="19" customFormat="1" ht="24" customHeight="1" x14ac:dyDescent="0.2">
      <c r="A16" s="28" t="s">
        <v>24</v>
      </c>
      <c r="B16" s="76"/>
      <c r="C16" s="79"/>
      <c r="D16" s="80">
        <v>2</v>
      </c>
      <c r="E16" s="80"/>
      <c r="F16" s="81">
        <v>2</v>
      </c>
      <c r="G16" s="80"/>
      <c r="H16" s="81">
        <v>2</v>
      </c>
      <c r="I16" s="18"/>
      <c r="J16" s="18"/>
      <c r="K16" s="18"/>
      <c r="L16" s="18"/>
    </row>
    <row r="17" spans="1:8" ht="31.5" x14ac:dyDescent="0.25">
      <c r="A17" s="33" t="s">
        <v>89</v>
      </c>
      <c r="B17" s="78"/>
      <c r="C17" s="33"/>
      <c r="D17" s="34">
        <f>D15*D16</f>
        <v>1112.4000000000001</v>
      </c>
      <c r="E17" s="35"/>
      <c r="F17" s="34">
        <f>F16*F15</f>
        <v>1293.325</v>
      </c>
      <c r="G17" s="35"/>
      <c r="H17" s="34">
        <f>H16*H15</f>
        <v>1359.0875000000001</v>
      </c>
    </row>
    <row r="24" spans="1:8" x14ac:dyDescent="0.2">
      <c r="A24" s="22" t="str">
        <f>'Kosten der Verfahren'!A48</f>
        <v>Arbeitskosten Fachkraft</v>
      </c>
      <c r="B24" s="23">
        <f>'Kosten der Verfahren'!B48</f>
        <v>25</v>
      </c>
    </row>
    <row r="25" spans="1:8" x14ac:dyDescent="0.2">
      <c r="A25" s="22" t="str">
        <f>'Kosten der Verfahren'!A50</f>
        <v>Arbeitsstunde Aushilfskraft</v>
      </c>
      <c r="B25" s="23">
        <f>'Kosten der Verfahren'!B50</f>
        <v>14.2</v>
      </c>
    </row>
    <row r="26" spans="1:8" x14ac:dyDescent="0.2">
      <c r="A26" s="22" t="str">
        <f>'Kosten der Verfahren'!A49</f>
        <v>Arbeitslohn Schlepperfahrer</v>
      </c>
      <c r="B26" s="23">
        <f>'Kosten der Verfahren'!B49</f>
        <v>20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workbookViewId="0">
      <selection activeCell="E26" sqref="E26"/>
    </sheetView>
  </sheetViews>
  <sheetFormatPr baseColWidth="10" defaultRowHeight="12.75" x14ac:dyDescent="0.2"/>
  <cols>
    <col min="1" max="1" width="22.5703125" customWidth="1"/>
    <col min="2" max="2" width="11.7109375" bestFit="1" customWidth="1"/>
    <col min="5" max="5" width="13.28515625" customWidth="1"/>
  </cols>
  <sheetData>
    <row r="1" spans="1:5" ht="63.75" x14ac:dyDescent="0.2">
      <c r="A1" s="5"/>
      <c r="B1" s="37" t="s">
        <v>13</v>
      </c>
      <c r="C1" s="37" t="s">
        <v>2</v>
      </c>
      <c r="D1" s="37" t="s">
        <v>9</v>
      </c>
      <c r="E1" s="37" t="s">
        <v>32</v>
      </c>
    </row>
    <row r="2" spans="1:5" x14ac:dyDescent="0.2">
      <c r="A2" s="12" t="s">
        <v>5</v>
      </c>
      <c r="B2" s="5"/>
      <c r="C2" s="5"/>
      <c r="D2" s="5"/>
      <c r="E2" s="5"/>
    </row>
    <row r="3" spans="1:5" x14ac:dyDescent="0.2">
      <c r="A3" s="7" t="s">
        <v>0</v>
      </c>
      <c r="B3" s="38">
        <v>115000</v>
      </c>
      <c r="C3" s="6">
        <f>(B3-C4)/B8</f>
        <v>9200</v>
      </c>
      <c r="D3" s="6"/>
      <c r="E3" s="6"/>
    </row>
    <row r="4" spans="1:5" x14ac:dyDescent="0.2">
      <c r="A4" s="7" t="s">
        <v>4</v>
      </c>
      <c r="B4" s="10">
        <v>0.2</v>
      </c>
      <c r="C4" s="39">
        <f>B3*B4</f>
        <v>23000</v>
      </c>
      <c r="D4" s="6"/>
      <c r="E4" s="6"/>
    </row>
    <row r="5" spans="1:5" x14ac:dyDescent="0.2">
      <c r="A5" s="7" t="s">
        <v>1</v>
      </c>
      <c r="B5" s="10">
        <v>0.05</v>
      </c>
      <c r="C5" s="6">
        <f>B3*B5</f>
        <v>5750</v>
      </c>
      <c r="D5" s="6"/>
      <c r="E5" s="6"/>
    </row>
    <row r="6" spans="1:5" x14ac:dyDescent="0.2">
      <c r="A6" s="7" t="s">
        <v>14</v>
      </c>
      <c r="B6" s="10">
        <v>0.01</v>
      </c>
      <c r="C6" s="6">
        <f>B3*B6</f>
        <v>1150</v>
      </c>
      <c r="D6" s="6"/>
      <c r="E6" s="6"/>
    </row>
    <row r="7" spans="1:5" x14ac:dyDescent="0.2">
      <c r="A7" s="7" t="s">
        <v>33</v>
      </c>
      <c r="B7" s="10">
        <v>5.0000000000000001E-3</v>
      </c>
      <c r="C7" s="6">
        <f>B3*B7</f>
        <v>575</v>
      </c>
      <c r="D7" s="6"/>
      <c r="E7" s="6"/>
    </row>
    <row r="8" spans="1:5" ht="14.25" customHeight="1" x14ac:dyDescent="0.2">
      <c r="A8" s="5" t="s">
        <v>34</v>
      </c>
      <c r="B8" s="40">
        <v>10</v>
      </c>
      <c r="D8" s="6"/>
      <c r="E8" s="6"/>
    </row>
    <row r="9" spans="1:5" ht="15.75" x14ac:dyDescent="0.25">
      <c r="A9" s="9" t="s">
        <v>6</v>
      </c>
      <c r="B9" s="6"/>
      <c r="C9" s="6">
        <f>SUM(C5:C8)+C3</f>
        <v>16675</v>
      </c>
      <c r="D9" s="6"/>
      <c r="E9" s="41">
        <f>C9/(B17+B19*B20)</f>
        <v>33.35</v>
      </c>
    </row>
    <row r="10" spans="1:5" x14ac:dyDescent="0.2">
      <c r="A10" s="7"/>
      <c r="B10" s="6"/>
      <c r="C10" s="6"/>
      <c r="D10" s="6"/>
      <c r="E10" s="6"/>
    </row>
    <row r="11" spans="1:5" x14ac:dyDescent="0.2">
      <c r="A11" s="9" t="s">
        <v>7</v>
      </c>
      <c r="B11" s="6" t="s">
        <v>35</v>
      </c>
      <c r="C11" s="6"/>
      <c r="D11" s="7"/>
      <c r="E11" s="6"/>
    </row>
    <row r="12" spans="1:5" x14ac:dyDescent="0.2">
      <c r="A12" s="7" t="s">
        <v>8</v>
      </c>
      <c r="B12" s="6"/>
      <c r="C12" s="6"/>
      <c r="D12" s="42">
        <v>15</v>
      </c>
      <c r="E12" s="6"/>
    </row>
    <row r="13" spans="1:5" x14ac:dyDescent="0.2">
      <c r="A13" s="7" t="s">
        <v>10</v>
      </c>
      <c r="B13" s="6"/>
      <c r="C13" s="6"/>
      <c r="D13" s="42">
        <v>0.4</v>
      </c>
      <c r="E13" s="6"/>
    </row>
    <row r="14" spans="1:5" x14ac:dyDescent="0.2">
      <c r="A14" s="7" t="s">
        <v>11</v>
      </c>
      <c r="B14" s="6"/>
      <c r="C14" s="6"/>
      <c r="D14" s="42">
        <v>6.2</v>
      </c>
      <c r="E14" s="6"/>
    </row>
    <row r="15" spans="1:5" x14ac:dyDescent="0.2">
      <c r="A15" s="7"/>
      <c r="B15" s="7"/>
      <c r="C15" s="7"/>
      <c r="D15" s="7"/>
      <c r="E15" s="7"/>
    </row>
    <row r="16" spans="1:5" x14ac:dyDescent="0.2">
      <c r="A16" s="9" t="s">
        <v>36</v>
      </c>
      <c r="B16" s="7"/>
      <c r="C16" s="7"/>
      <c r="D16" s="7"/>
      <c r="E16" s="7"/>
    </row>
    <row r="17" spans="1:5" x14ac:dyDescent="0.2">
      <c r="A17" s="7" t="s">
        <v>37</v>
      </c>
      <c r="B17" s="40">
        <v>500</v>
      </c>
      <c r="C17" s="7"/>
      <c r="D17" s="7"/>
      <c r="E17" s="7"/>
    </row>
    <row r="18" spans="1:5" ht="12.75" customHeight="1" x14ac:dyDescent="0.2">
      <c r="A18" s="7" t="s">
        <v>38</v>
      </c>
      <c r="B18" s="43" t="s">
        <v>39</v>
      </c>
      <c r="C18" s="7"/>
      <c r="D18" s="7"/>
      <c r="E18" s="7"/>
    </row>
    <row r="19" spans="1:5" ht="15" customHeight="1" x14ac:dyDescent="0.2">
      <c r="A19" s="7" t="s">
        <v>40</v>
      </c>
      <c r="B19" s="40">
        <v>0</v>
      </c>
      <c r="C19" s="7"/>
      <c r="D19" s="7"/>
      <c r="E19" s="7"/>
    </row>
    <row r="20" spans="1:5" x14ac:dyDescent="0.2">
      <c r="A20" s="7" t="s">
        <v>41</v>
      </c>
      <c r="B20" s="40">
        <v>0</v>
      </c>
      <c r="C20" s="7"/>
      <c r="D20" s="7"/>
      <c r="E20" s="7"/>
    </row>
    <row r="21" spans="1:5" x14ac:dyDescent="0.2">
      <c r="A21" s="7" t="s">
        <v>42</v>
      </c>
      <c r="B21" s="7"/>
      <c r="C21" s="7">
        <f>B17+B19*B20</f>
        <v>500</v>
      </c>
      <c r="D21" s="7"/>
      <c r="E21" s="7"/>
    </row>
    <row r="22" spans="1:5" x14ac:dyDescent="0.2">
      <c r="A22" s="7"/>
      <c r="B22" s="7"/>
      <c r="C22" s="7"/>
      <c r="D22" s="7"/>
      <c r="E22" s="7"/>
    </row>
    <row r="23" spans="1:5" ht="15.75" x14ac:dyDescent="0.25">
      <c r="A23" s="9" t="s">
        <v>12</v>
      </c>
      <c r="B23" s="7"/>
      <c r="C23" s="7"/>
      <c r="D23" s="41">
        <f>SUM(D12:D15)</f>
        <v>21.6</v>
      </c>
      <c r="E23" s="7"/>
    </row>
    <row r="24" spans="1:5" x14ac:dyDescent="0.2">
      <c r="A24" s="7"/>
      <c r="B24" s="7"/>
      <c r="C24" s="7"/>
      <c r="D24" s="7"/>
      <c r="E24" s="7"/>
    </row>
    <row r="25" spans="1:5" x14ac:dyDescent="0.2">
      <c r="A25" s="84" t="s">
        <v>43</v>
      </c>
      <c r="B25" s="84"/>
      <c r="C25" s="84"/>
      <c r="D25" s="84"/>
      <c r="E25" s="7"/>
    </row>
    <row r="26" spans="1:5" ht="20.25" x14ac:dyDescent="0.3">
      <c r="A26" s="84"/>
      <c r="B26" s="84"/>
      <c r="C26" s="84"/>
      <c r="D26" s="84"/>
      <c r="E26" s="50">
        <f>E9+D23</f>
        <v>54.95</v>
      </c>
    </row>
  </sheetData>
  <mergeCells count="1">
    <mergeCell ref="A25:D26"/>
  </mergeCells>
  <phoneticPr fontId="1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FA571-E249-41F4-8107-206A768FF4A7}">
  <dimension ref="A1:I8"/>
  <sheetViews>
    <sheetView workbookViewId="0">
      <selection activeCell="E3" sqref="E3"/>
    </sheetView>
  </sheetViews>
  <sheetFormatPr baseColWidth="10" defaultRowHeight="12.75" x14ac:dyDescent="0.2"/>
  <cols>
    <col min="1" max="1" width="14.85546875" customWidth="1"/>
  </cols>
  <sheetData>
    <row r="1" spans="1:9" ht="50.25" x14ac:dyDescent="0.2">
      <c r="A1" s="60" t="s">
        <v>73</v>
      </c>
      <c r="B1" s="60" t="s">
        <v>74</v>
      </c>
      <c r="C1" s="60" t="s">
        <v>75</v>
      </c>
      <c r="D1" s="85" t="s">
        <v>76</v>
      </c>
      <c r="E1" s="85"/>
      <c r="F1" s="85"/>
      <c r="G1" s="85"/>
      <c r="H1" s="60" t="s">
        <v>77</v>
      </c>
      <c r="I1" s="60"/>
    </row>
    <row r="2" spans="1:9" x14ac:dyDescent="0.2">
      <c r="A2" s="43"/>
      <c r="B2" s="61"/>
      <c r="C2" s="61"/>
      <c r="D2" s="62"/>
      <c r="E2" s="62"/>
      <c r="F2" s="62"/>
      <c r="G2" s="62"/>
      <c r="H2" s="62"/>
      <c r="I2" s="63"/>
    </row>
    <row r="3" spans="1:9" x14ac:dyDescent="0.2">
      <c r="A3" s="43" t="s">
        <v>78</v>
      </c>
      <c r="B3" s="61">
        <v>300</v>
      </c>
      <c r="C3" s="61">
        <v>0.5</v>
      </c>
      <c r="D3" s="64"/>
      <c r="E3" s="65">
        <v>62.5</v>
      </c>
      <c r="F3" s="64"/>
      <c r="G3" s="64"/>
      <c r="H3" s="62">
        <f>E3*C3</f>
        <v>31.25</v>
      </c>
      <c r="I3" s="63"/>
    </row>
    <row r="4" spans="1:9" x14ac:dyDescent="0.2">
      <c r="A4" s="43" t="s">
        <v>79</v>
      </c>
      <c r="B4" s="61">
        <v>300</v>
      </c>
      <c r="C4" s="61">
        <v>0.5</v>
      </c>
      <c r="D4" s="64"/>
      <c r="E4" s="65">
        <v>62.5</v>
      </c>
      <c r="F4" s="64"/>
      <c r="G4" s="64"/>
      <c r="H4" s="62">
        <f>E4*C4</f>
        <v>31.25</v>
      </c>
      <c r="I4" s="63"/>
    </row>
    <row r="5" spans="1:9" x14ac:dyDescent="0.2">
      <c r="A5" s="66" t="s">
        <v>80</v>
      </c>
      <c r="B5" s="67"/>
      <c r="C5" s="67"/>
      <c r="D5" s="68"/>
      <c r="E5" s="68"/>
      <c r="F5" s="68"/>
      <c r="G5" s="68"/>
      <c r="H5" s="69">
        <f>SUM(H2:H4)</f>
        <v>62.5</v>
      </c>
      <c r="I5" s="70"/>
    </row>
    <row r="6" spans="1:9" x14ac:dyDescent="0.2">
      <c r="A6" s="43" t="s">
        <v>81</v>
      </c>
      <c r="B6" s="61">
        <f>SUM(B3:B5)</f>
        <v>600</v>
      </c>
      <c r="C6" s="64">
        <v>3.2</v>
      </c>
      <c r="D6" s="64"/>
      <c r="E6" s="64"/>
      <c r="F6" s="64"/>
      <c r="G6" s="64"/>
      <c r="H6" s="62">
        <f>C6/1000*B6</f>
        <v>1.9200000000000002</v>
      </c>
      <c r="I6" s="63"/>
    </row>
    <row r="7" spans="1:9" x14ac:dyDescent="0.2">
      <c r="A7" s="43"/>
      <c r="B7" s="61"/>
      <c r="C7" s="61"/>
      <c r="D7" s="64"/>
      <c r="E7" s="64"/>
      <c r="F7" s="64"/>
      <c r="G7" s="64"/>
      <c r="H7" s="43"/>
      <c r="I7" s="63"/>
    </row>
    <row r="8" spans="1:9" x14ac:dyDescent="0.2">
      <c r="A8" s="86" t="s">
        <v>82</v>
      </c>
      <c r="B8" s="87"/>
      <c r="C8" s="87"/>
      <c r="D8" s="87"/>
      <c r="E8" s="87"/>
      <c r="F8" s="87"/>
      <c r="G8" s="87"/>
      <c r="H8" s="88"/>
      <c r="I8" s="63"/>
    </row>
  </sheetData>
  <mergeCells count="2">
    <mergeCell ref="D1:G1"/>
    <mergeCell ref="A8:H8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FAD6E-8B81-4B3D-90EF-9E65F0168E7A}">
  <dimension ref="A1:E19"/>
  <sheetViews>
    <sheetView workbookViewId="0">
      <selection activeCell="A25" sqref="A25:XFD43"/>
    </sheetView>
  </sheetViews>
  <sheetFormatPr baseColWidth="10" defaultRowHeight="12.75" x14ac:dyDescent="0.2"/>
  <cols>
    <col min="1" max="1" width="22.140625" customWidth="1"/>
    <col min="2" max="2" width="17.85546875" customWidth="1"/>
    <col min="3" max="3" width="15" customWidth="1"/>
    <col min="4" max="4" width="14.140625" customWidth="1"/>
    <col min="5" max="6" width="13.28515625" customWidth="1"/>
  </cols>
  <sheetData>
    <row r="1" spans="1:5" ht="63.75" x14ac:dyDescent="0.2">
      <c r="A1" s="5"/>
      <c r="B1" s="13" t="s">
        <v>13</v>
      </c>
      <c r="C1" s="13" t="s">
        <v>2</v>
      </c>
      <c r="D1" s="13" t="s">
        <v>9</v>
      </c>
      <c r="E1" s="27" t="s">
        <v>49</v>
      </c>
    </row>
    <row r="2" spans="1:5" x14ac:dyDescent="0.2">
      <c r="A2" s="12" t="s">
        <v>5</v>
      </c>
      <c r="B2" s="5"/>
      <c r="C2" s="5"/>
      <c r="D2" s="5"/>
      <c r="E2" s="5"/>
    </row>
    <row r="3" spans="1:5" x14ac:dyDescent="0.2">
      <c r="A3" s="7" t="s">
        <v>0</v>
      </c>
      <c r="B3" s="55">
        <v>4500</v>
      </c>
      <c r="C3" s="6">
        <f>(B3-C7)/B8</f>
        <v>405</v>
      </c>
      <c r="D3" s="6"/>
      <c r="E3" s="6"/>
    </row>
    <row r="4" spans="1:5" x14ac:dyDescent="0.2">
      <c r="A4" s="7" t="s">
        <v>1</v>
      </c>
      <c r="B4" s="10">
        <v>0.05</v>
      </c>
      <c r="C4" s="6">
        <f>B3*B4</f>
        <v>225</v>
      </c>
      <c r="D4" s="6"/>
      <c r="E4" s="6"/>
    </row>
    <row r="5" spans="1:5" x14ac:dyDescent="0.2">
      <c r="A5" s="7" t="s">
        <v>14</v>
      </c>
      <c r="B5" s="10">
        <v>0.01</v>
      </c>
      <c r="C5" s="6">
        <f>B3*B5</f>
        <v>45</v>
      </c>
      <c r="D5" s="6"/>
      <c r="E5" s="6"/>
    </row>
    <row r="6" spans="1:5" x14ac:dyDescent="0.2">
      <c r="A6" s="7" t="s">
        <v>3</v>
      </c>
      <c r="B6" s="10">
        <v>5.0000000000000001E-3</v>
      </c>
      <c r="C6" s="6">
        <f>B6*B3</f>
        <v>22.5</v>
      </c>
      <c r="D6" s="6"/>
      <c r="E6" s="6"/>
    </row>
    <row r="7" spans="1:5" x14ac:dyDescent="0.2">
      <c r="A7" s="7" t="s">
        <v>4</v>
      </c>
      <c r="B7" s="10">
        <v>0.1</v>
      </c>
      <c r="C7" s="56">
        <f>B3*B7</f>
        <v>450</v>
      </c>
      <c r="D7" s="6"/>
      <c r="E7" s="6"/>
    </row>
    <row r="8" spans="1:5" x14ac:dyDescent="0.2">
      <c r="A8" s="7" t="s">
        <v>34</v>
      </c>
      <c r="B8" s="8">
        <v>10</v>
      </c>
      <c r="C8" s="6"/>
      <c r="D8" s="6"/>
      <c r="E8" s="6"/>
    </row>
    <row r="9" spans="1:5" x14ac:dyDescent="0.2">
      <c r="A9" s="20" t="s">
        <v>50</v>
      </c>
      <c r="B9" s="53">
        <v>80</v>
      </c>
      <c r="C9" s="6"/>
      <c r="D9" s="6"/>
      <c r="E9" s="6"/>
    </row>
    <row r="10" spans="1:5" x14ac:dyDescent="0.2">
      <c r="A10" s="9" t="s">
        <v>6</v>
      </c>
      <c r="B10" s="6"/>
      <c r="C10" s="6">
        <v>1162.5</v>
      </c>
      <c r="D10" s="6"/>
      <c r="E10" s="57">
        <f>C10/B9</f>
        <v>14.53125</v>
      </c>
    </row>
    <row r="11" spans="1:5" x14ac:dyDescent="0.2">
      <c r="A11" s="7"/>
      <c r="B11" s="6"/>
      <c r="C11" s="6"/>
      <c r="D11" s="6"/>
      <c r="E11" s="6"/>
    </row>
    <row r="12" spans="1:5" x14ac:dyDescent="0.2">
      <c r="A12" s="9" t="s">
        <v>7</v>
      </c>
      <c r="B12" s="6"/>
      <c r="C12" s="6"/>
      <c r="D12" s="7"/>
      <c r="E12" s="6"/>
    </row>
    <row r="13" spans="1:5" x14ac:dyDescent="0.2">
      <c r="A13" s="7" t="s">
        <v>51</v>
      </c>
      <c r="B13" s="6"/>
      <c r="C13" s="6"/>
      <c r="D13" s="6">
        <v>0.1</v>
      </c>
      <c r="E13" s="6"/>
    </row>
    <row r="14" spans="1:5" x14ac:dyDescent="0.2">
      <c r="A14" s="7" t="s">
        <v>69</v>
      </c>
      <c r="B14" s="6"/>
      <c r="C14" s="6"/>
      <c r="D14" s="6">
        <v>2.5</v>
      </c>
      <c r="E14" s="6"/>
    </row>
    <row r="15" spans="1:5" x14ac:dyDescent="0.2">
      <c r="A15" s="7"/>
      <c r="B15" s="7"/>
      <c r="C15" s="7"/>
      <c r="D15" s="7"/>
      <c r="E15" s="7"/>
    </row>
    <row r="16" spans="1:5" ht="12.75" customHeight="1" x14ac:dyDescent="0.2">
      <c r="A16" s="9" t="s">
        <v>12</v>
      </c>
      <c r="B16" s="7"/>
      <c r="C16" s="7"/>
      <c r="D16" s="57">
        <f>SUM(D13:D15)</f>
        <v>2.6</v>
      </c>
      <c r="E16" s="7"/>
    </row>
    <row r="17" spans="1:5" x14ac:dyDescent="0.2">
      <c r="A17" s="7"/>
      <c r="B17" s="7"/>
      <c r="C17" s="7"/>
      <c r="D17" s="7"/>
      <c r="E17" s="7"/>
    </row>
    <row r="18" spans="1:5" ht="15" x14ac:dyDescent="0.2">
      <c r="A18" s="89" t="s">
        <v>70</v>
      </c>
      <c r="B18" s="90"/>
      <c r="C18" s="90"/>
      <c r="D18" s="91"/>
      <c r="E18" s="54"/>
    </row>
    <row r="19" spans="1:5" ht="15.75" x14ac:dyDescent="0.25">
      <c r="A19" s="92"/>
      <c r="B19" s="93"/>
      <c r="C19" s="93"/>
      <c r="D19" s="94"/>
      <c r="E19" s="52">
        <f>D16+E10</f>
        <v>17.131250000000001</v>
      </c>
    </row>
  </sheetData>
  <mergeCells count="1">
    <mergeCell ref="A18:D19"/>
  </mergeCell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2F4B6-5D01-4492-92C2-F6AD621E3BF5}">
  <dimension ref="A1:E37"/>
  <sheetViews>
    <sheetView workbookViewId="0">
      <selection activeCell="E20" sqref="E20"/>
    </sheetView>
  </sheetViews>
  <sheetFormatPr baseColWidth="10" defaultRowHeight="12.75" x14ac:dyDescent="0.2"/>
  <cols>
    <col min="1" max="1" width="22.140625" customWidth="1"/>
    <col min="2" max="2" width="17.85546875" customWidth="1"/>
    <col min="3" max="3" width="15" customWidth="1"/>
    <col min="4" max="4" width="14.140625" customWidth="1"/>
    <col min="5" max="6" width="13.28515625" customWidth="1"/>
  </cols>
  <sheetData>
    <row r="1" spans="1:5" ht="63.75" x14ac:dyDescent="0.2">
      <c r="A1" s="5"/>
      <c r="B1" s="13" t="s">
        <v>13</v>
      </c>
      <c r="C1" s="13" t="s">
        <v>2</v>
      </c>
      <c r="D1" s="13" t="s">
        <v>9</v>
      </c>
      <c r="E1" s="27" t="s">
        <v>49</v>
      </c>
    </row>
    <row r="2" spans="1:5" x14ac:dyDescent="0.2">
      <c r="A2" s="12" t="s">
        <v>5</v>
      </c>
      <c r="B2" s="5"/>
      <c r="C2" s="5"/>
      <c r="D2" s="5"/>
      <c r="E2" s="5"/>
    </row>
    <row r="3" spans="1:5" x14ac:dyDescent="0.2">
      <c r="A3" s="7" t="s">
        <v>0</v>
      </c>
      <c r="B3" s="55">
        <v>9000</v>
      </c>
      <c r="C3" s="6">
        <f>(B3-C7)/B8</f>
        <v>810</v>
      </c>
      <c r="D3" s="6"/>
      <c r="E3" s="6"/>
    </row>
    <row r="4" spans="1:5" x14ac:dyDescent="0.2">
      <c r="A4" s="7" t="s">
        <v>1</v>
      </c>
      <c r="B4" s="10">
        <v>0.05</v>
      </c>
      <c r="C4" s="6">
        <f>B3*B4</f>
        <v>450</v>
      </c>
      <c r="D4" s="6"/>
      <c r="E4" s="6"/>
    </row>
    <row r="5" spans="1:5" x14ac:dyDescent="0.2">
      <c r="A5" s="7" t="s">
        <v>14</v>
      </c>
      <c r="B5" s="10">
        <v>0.01</v>
      </c>
      <c r="C5" s="6">
        <f>B3*B5</f>
        <v>90</v>
      </c>
      <c r="D5" s="6"/>
      <c r="E5" s="6"/>
    </row>
    <row r="6" spans="1:5" x14ac:dyDescent="0.2">
      <c r="A6" s="7" t="s">
        <v>3</v>
      </c>
      <c r="B6" s="10">
        <v>5.0000000000000001E-3</v>
      </c>
      <c r="C6" s="6">
        <f>B6*B3</f>
        <v>45</v>
      </c>
      <c r="D6" s="6"/>
      <c r="E6" s="6"/>
    </row>
    <row r="7" spans="1:5" x14ac:dyDescent="0.2">
      <c r="A7" s="7" t="s">
        <v>4</v>
      </c>
      <c r="B7" s="10">
        <v>0.1</v>
      </c>
      <c r="C7" s="56">
        <f>B3*B7</f>
        <v>900</v>
      </c>
      <c r="D7" s="6"/>
      <c r="E7" s="6"/>
    </row>
    <row r="8" spans="1:5" x14ac:dyDescent="0.2">
      <c r="A8" s="7" t="s">
        <v>34</v>
      </c>
      <c r="B8" s="8">
        <v>10</v>
      </c>
      <c r="C8" s="6"/>
      <c r="D8" s="6"/>
      <c r="E8" s="6"/>
    </row>
    <row r="9" spans="1:5" x14ac:dyDescent="0.2">
      <c r="A9" s="20" t="s">
        <v>50</v>
      </c>
      <c r="B9" s="53">
        <v>80</v>
      </c>
      <c r="C9" s="6"/>
      <c r="D9" s="6"/>
      <c r="E9" s="6"/>
    </row>
    <row r="10" spans="1:5" x14ac:dyDescent="0.2">
      <c r="A10" s="9" t="s">
        <v>6</v>
      </c>
      <c r="B10" s="6"/>
      <c r="C10" s="6">
        <v>1162.5</v>
      </c>
      <c r="D10" s="6"/>
      <c r="E10" s="57">
        <f>C10/B9</f>
        <v>14.53125</v>
      </c>
    </row>
    <row r="11" spans="1:5" x14ac:dyDescent="0.2">
      <c r="A11" s="7"/>
      <c r="B11" s="6"/>
      <c r="C11" s="6"/>
      <c r="D11" s="6"/>
      <c r="E11" s="6"/>
    </row>
    <row r="12" spans="1:5" x14ac:dyDescent="0.2">
      <c r="A12" s="9" t="s">
        <v>7</v>
      </c>
      <c r="B12" s="6"/>
      <c r="C12" s="6"/>
      <c r="D12" s="7"/>
      <c r="E12" s="6"/>
    </row>
    <row r="13" spans="1:5" x14ac:dyDescent="0.2">
      <c r="A13" s="7" t="s">
        <v>51</v>
      </c>
      <c r="B13" s="6"/>
      <c r="C13" s="6"/>
      <c r="D13" s="6">
        <v>1.2</v>
      </c>
      <c r="E13" s="6"/>
    </row>
    <row r="14" spans="1:5" x14ac:dyDescent="0.2">
      <c r="A14" s="7" t="s">
        <v>11</v>
      </c>
      <c r="B14" s="6"/>
      <c r="C14" s="6"/>
      <c r="D14" s="6">
        <v>2.5</v>
      </c>
      <c r="E14" s="6"/>
    </row>
    <row r="15" spans="1:5" x14ac:dyDescent="0.2">
      <c r="A15" s="7"/>
      <c r="B15" s="7"/>
      <c r="C15" s="7"/>
      <c r="D15" s="7"/>
      <c r="E15" s="7"/>
    </row>
    <row r="16" spans="1:5" ht="12.75" customHeight="1" x14ac:dyDescent="0.2">
      <c r="A16" s="9" t="s">
        <v>12</v>
      </c>
      <c r="B16" s="7"/>
      <c r="C16" s="7"/>
      <c r="D16" s="57">
        <f>SUM(D13:D15)</f>
        <v>3.7</v>
      </c>
      <c r="E16" s="7"/>
    </row>
    <row r="17" spans="1:5" x14ac:dyDescent="0.2">
      <c r="A17" s="7"/>
      <c r="B17" s="7"/>
      <c r="C17" s="7"/>
      <c r="D17" s="7"/>
      <c r="E17" s="7"/>
    </row>
    <row r="18" spans="1:5" ht="15" x14ac:dyDescent="0.2">
      <c r="A18" s="89" t="s">
        <v>52</v>
      </c>
      <c r="B18" s="90"/>
      <c r="C18" s="90"/>
      <c r="D18" s="91"/>
      <c r="E18" s="54"/>
    </row>
    <row r="19" spans="1:5" ht="15.75" x14ac:dyDescent="0.25">
      <c r="A19" s="92"/>
      <c r="B19" s="93"/>
      <c r="C19" s="93"/>
      <c r="D19" s="94"/>
      <c r="E19" s="52">
        <f>D16+E10</f>
        <v>18.231249999999999</v>
      </c>
    </row>
    <row r="37" ht="15" customHeight="1" x14ac:dyDescent="0.2"/>
  </sheetData>
  <mergeCells count="1">
    <mergeCell ref="A18:D19"/>
  </mergeCells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Kosten der Verfahren</vt:lpstr>
      <vt:lpstr>Verfahren Ausbrechen</vt:lpstr>
      <vt:lpstr>Kosten Schlepper</vt:lpstr>
      <vt:lpstr>Mittelkosten</vt:lpstr>
      <vt:lpstr>Kosten Ausbrechtunnel</vt:lpstr>
      <vt:lpstr>Kosten Stockbürste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Excelblat Kostenberechnung Pflanzenschutz</dc:title>
  <dc:creator>Tim</dc:creator>
  <cp:lastModifiedBy>Tim Ochssner</cp:lastModifiedBy>
  <cp:lastPrinted>2008-03-08T12:54:57Z</cp:lastPrinted>
  <dcterms:created xsi:type="dcterms:W3CDTF">2007-01-28T10:41:19Z</dcterms:created>
  <dcterms:modified xsi:type="dcterms:W3CDTF">2025-04-08T19:02:48Z</dcterms:modified>
</cp:coreProperties>
</file>