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ktuell\Arbeit\Aktuelle Artikel\2025\20251020 Artikel  Deutsches Weinmagazin Kosten des Rebschnittes\"/>
    </mc:Choice>
  </mc:AlternateContent>
  <xr:revisionPtr revIDLastSave="0" documentId="8_{3B81080B-988E-4D71-B090-DE271CAE0164}" xr6:coauthVersionLast="47" xr6:coauthVersionMax="47" xr10:uidLastSave="{00000000-0000-0000-0000-000000000000}"/>
  <bookViews>
    <workbookView xWindow="-120" yWindow="600" windowWidth="29040" windowHeight="15000" tabRatio="665" xr2:uid="{00000000-000D-0000-FFFF-FFFF00000000}"/>
  </bookViews>
  <sheets>
    <sheet name="Kostenzusammenstellung" sheetId="6" r:id="rId1"/>
    <sheet name="Systemvergleich" sheetId="13" r:id="rId2"/>
    <sheet name="Stockarbeiten" sheetId="14" r:id="rId3"/>
    <sheet name="Kosten Schlepper" sheetId="3" r:id="rId4"/>
    <sheet name="Kosten Vorschneider" sheetId="5" r:id="rId5"/>
    <sheet name="Kosten Akkuschere" sheetId="9" r:id="rId6"/>
    <sheet name="Kosten Laubschneider)" sheetId="10" r:id="rId7"/>
    <sheet name="Lohnnebenkosten" sheetId="11" r:id="rId8"/>
    <sheet name="Maschinenkosten KTBL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4" l="1"/>
  <c r="H5" i="14"/>
  <c r="G5" i="14"/>
  <c r="F5" i="14"/>
  <c r="E5" i="14"/>
  <c r="D5" i="14"/>
  <c r="C5" i="14"/>
  <c r="B5" i="14"/>
  <c r="M11" i="13"/>
  <c r="J11" i="13"/>
  <c r="G11" i="13"/>
  <c r="D11" i="13"/>
  <c r="B57" i="6"/>
  <c r="B42" i="6"/>
  <c r="B54" i="6"/>
  <c r="B39" i="6"/>
  <c r="B7" i="6"/>
  <c r="B6" i="6"/>
  <c r="B21" i="6"/>
  <c r="B20" i="6"/>
  <c r="B36" i="6"/>
  <c r="B35" i="6"/>
  <c r="B53" i="6"/>
  <c r="B52" i="6"/>
  <c r="C38" i="3" l="1"/>
  <c r="D52" i="3"/>
  <c r="C50" i="3"/>
  <c r="C33" i="3"/>
  <c r="C36" i="3"/>
  <c r="C35" i="3"/>
  <c r="C34" i="3"/>
  <c r="C32" i="3"/>
  <c r="E38" i="3" l="1"/>
  <c r="E55" i="3" s="1"/>
  <c r="D22" i="10" l="1"/>
  <c r="C4" i="10"/>
  <c r="C3" i="10" s="1"/>
  <c r="C5" i="10"/>
  <c r="C6" i="10"/>
  <c r="C7" i="10"/>
  <c r="C21" i="10"/>
  <c r="C52" i="6"/>
  <c r="C53" i="6"/>
  <c r="C54" i="6"/>
  <c r="C60" i="6"/>
  <c r="C61" i="6"/>
  <c r="C21" i="3"/>
  <c r="C21" i="5"/>
  <c r="C4" i="9"/>
  <c r="C3" i="9" s="1"/>
  <c r="C5" i="9"/>
  <c r="C6" i="9"/>
  <c r="C7" i="9"/>
  <c r="D22" i="9"/>
  <c r="D22" i="5"/>
  <c r="C5" i="5"/>
  <c r="C6" i="5"/>
  <c r="C7" i="5"/>
  <c r="C4" i="5"/>
  <c r="C3" i="5" s="1"/>
  <c r="C5" i="3"/>
  <c r="C6" i="3"/>
  <c r="C7" i="3"/>
  <c r="C4" i="3"/>
  <c r="C3" i="3" s="1"/>
  <c r="C9" i="3" s="1"/>
  <c r="E9" i="3" s="1"/>
  <c r="C42" i="6"/>
  <c r="C35" i="6"/>
  <c r="C36" i="6"/>
  <c r="C6" i="6"/>
  <c r="C7" i="6"/>
  <c r="C21" i="6"/>
  <c r="C20" i="6"/>
  <c r="D23" i="3"/>
  <c r="C9" i="10" l="1"/>
  <c r="E9" i="10" s="1"/>
  <c r="E26" i="10" s="1"/>
  <c r="E26" i="3"/>
  <c r="C9" i="9"/>
  <c r="E9" i="9" s="1"/>
  <c r="E25" i="9" s="1"/>
  <c r="B23" i="6" s="1"/>
  <c r="C9" i="5"/>
  <c r="E9" i="5" s="1"/>
  <c r="E26" i="5" s="1"/>
  <c r="C13" i="6"/>
  <c r="C12" i="6" s="1"/>
  <c r="C24" i="6" l="1"/>
  <c r="B58" i="6"/>
  <c r="C59" i="6" s="1"/>
  <c r="C64" i="6" s="1"/>
  <c r="C63" i="6" s="1"/>
  <c r="B40" i="6"/>
  <c r="C28" i="6" l="1"/>
  <c r="C27" i="6" s="1"/>
  <c r="C41" i="6"/>
  <c r="C45" i="6" s="1"/>
  <c r="C44" i="6" s="1"/>
</calcChain>
</file>

<file path=xl/sharedStrings.xml><?xml version="1.0" encoding="utf-8"?>
<sst xmlns="http://schemas.openxmlformats.org/spreadsheetml/2006/main" count="250" uniqueCount="113">
  <si>
    <t>Anschaffungswert</t>
  </si>
  <si>
    <t>Zinssatz</t>
  </si>
  <si>
    <t>Kosten pro Jahr</t>
  </si>
  <si>
    <t>Restwert</t>
  </si>
  <si>
    <t>Fixe Kosten</t>
  </si>
  <si>
    <t>Summe Fixe Kosten</t>
  </si>
  <si>
    <t>Variable Kosten</t>
  </si>
  <si>
    <t>Treibstoff</t>
  </si>
  <si>
    <t>Kosten pro Stunde</t>
  </si>
  <si>
    <t>Öl</t>
  </si>
  <si>
    <t>Reparatur</t>
  </si>
  <si>
    <t>Summe Variable Kosten pro Stunde</t>
  </si>
  <si>
    <t>Berechnung</t>
  </si>
  <si>
    <t>Unterbringung</t>
  </si>
  <si>
    <t>Annahmen für Berechnungsgrundlage</t>
  </si>
  <si>
    <t>Schmierstoffe/Verschleißteile</t>
  </si>
  <si>
    <t>Arbeitskosten Fachkraft</t>
  </si>
  <si>
    <t>Arbeitsstunde Aushilfskraft</t>
  </si>
  <si>
    <t>Lohnkosten Vorschneidegerät</t>
  </si>
  <si>
    <t>Arbeitszeit Rebschnitt Aushilfskraft</t>
  </si>
  <si>
    <t>Arbeitszeit Vorschneider</t>
  </si>
  <si>
    <t>Kosten Vorschneidegerät + Schlepper pro Stunde</t>
  </si>
  <si>
    <t>Kosten Vorschneidegerät + Schlepper pro Hektar</t>
  </si>
  <si>
    <t>Arbeitslohn Schlepperfahrer</t>
  </si>
  <si>
    <t>Kosten pro Hektar</t>
  </si>
  <si>
    <t>Nutzungsdauer in Jahren</t>
  </si>
  <si>
    <t xml:space="preserve">Versicherung </t>
  </si>
  <si>
    <t>Einsatzbedfingungen</t>
  </si>
  <si>
    <r>
      <t>Fixe Kosten pro Stunde bei</t>
    </r>
    <r>
      <rPr>
        <sz val="10"/>
        <color indexed="13"/>
        <rFont val="Arial"/>
        <family val="2"/>
      </rPr>
      <t xml:space="preserve"> ___</t>
    </r>
    <r>
      <rPr>
        <sz val="10"/>
        <rFont val="Arial"/>
      </rPr>
      <t xml:space="preserve"> Arbeitsstunden pro Jahr</t>
    </r>
  </si>
  <si>
    <t>Arbeitsstunden pro Jahr</t>
  </si>
  <si>
    <t>oder</t>
  </si>
  <si>
    <t>Arbeitsstunden pro Hektar</t>
  </si>
  <si>
    <t>Einsatzfläche</t>
  </si>
  <si>
    <r>
      <t xml:space="preserve">Bitte nur Arbeitsstunden pro Jahr </t>
    </r>
    <r>
      <rPr>
        <sz val="8"/>
        <color indexed="10"/>
        <rFont val="Arial"/>
        <family val="2"/>
      </rPr>
      <t>oder</t>
    </r>
    <r>
      <rPr>
        <sz val="8"/>
        <rFont val="Arial"/>
        <family val="2"/>
      </rPr>
      <t xml:space="preserve"> Arbeitsstunden pro Hektar und Fläche eingeben!</t>
    </r>
  </si>
  <si>
    <t>pro Betriebsstunde</t>
  </si>
  <si>
    <r>
      <t xml:space="preserve">Fixe Kosten pro Stunde bei </t>
    </r>
    <r>
      <rPr>
        <sz val="10"/>
        <color indexed="13"/>
        <rFont val="Arial"/>
        <family val="2"/>
      </rPr>
      <t xml:space="preserve">    </t>
    </r>
    <r>
      <rPr>
        <sz val="10"/>
        <rFont val="Arial"/>
      </rPr>
      <t xml:space="preserve"> Arbeitsstunden pro Jahr</t>
    </r>
  </si>
  <si>
    <t>Einsatzfläche in Hektar</t>
  </si>
  <si>
    <t>Strom</t>
  </si>
  <si>
    <t>Akku</t>
  </si>
  <si>
    <r>
      <t xml:space="preserve">Bitte nur Arbeitsstunden pro Jahr </t>
    </r>
    <r>
      <rPr>
        <sz val="8"/>
        <color indexed="10"/>
        <rFont val="Arial"/>
        <family val="2"/>
      </rPr>
      <t>oder</t>
    </r>
    <r>
      <rPr>
        <sz val="8"/>
        <rFont val="Arial"/>
        <family val="2"/>
      </rPr>
      <t xml:space="preserve"> Arbeitsstunden pro Hektar und die Fläche eingeben!</t>
    </r>
  </si>
  <si>
    <t>Arbeitskosten der Akkuschere pro Stunde ohne Person =                                     Fixkosten pro Stunde zuzüglich Variabler Kosten pro Stunde:</t>
  </si>
  <si>
    <t>Kosten der Akkuschere pro Stunde</t>
  </si>
  <si>
    <t>Durchschnittliche Kosten der Arbeitsstunde:</t>
  </si>
  <si>
    <t>Arbeitszeit Rebschnitt Fachkraft</t>
  </si>
  <si>
    <t>Eine Rute angeschnitten</t>
  </si>
  <si>
    <r>
      <t>Standardspalieranlage                                         Berechnungsbeispiel der Stockpflegekosten für einen Hektar</t>
    </r>
    <r>
      <rPr>
        <sz val="8"/>
        <rFont val="Arial"/>
        <family val="2"/>
      </rPr>
      <t xml:space="preserve"> (Standraum 2,00 m *1,20 m)</t>
    </r>
  </si>
  <si>
    <t>Arbeitskosten des Rebenvorschneiders pro Stunde ohne Fahrer =  Fixkosten pro Stunde zuzüglich Variabler Kosten pro Stunde:</t>
  </si>
  <si>
    <t xml:space="preserve"> --&gt; Arbeitsstunden pro Jahr</t>
  </si>
  <si>
    <t>Systemberechnung für den Rebschnitt:                 Minimalschnittsysteme</t>
  </si>
  <si>
    <t>Arbeitszeit "Nachrichten der Anlage"</t>
  </si>
  <si>
    <t>Laubschneider</t>
  </si>
  <si>
    <t>Arbeitskosten des Laubschneiders pro Stunde ohne Fahrer =  Fixkosten pro Stunde zuzüglich Variabler Kosten pro Stunde:</t>
  </si>
  <si>
    <t>Kosten Laubschneider + Schlepper pro Hektar</t>
  </si>
  <si>
    <t>Materialverbrauch</t>
  </si>
  <si>
    <t>Arbeitskosten des Schleppers pro Stunde ohne Fahrer =                                       Fixkosten pro Stunde zuzüglich Variabler Kosten pro Stunde:</t>
  </si>
  <si>
    <t>Aufgebautes Minimalschnittsystem</t>
  </si>
  <si>
    <r>
      <t>Standardminimalschnitt im Spalier                                         Berechnungsbeispiel der Stockpflegekosten für einen Hektar</t>
    </r>
    <r>
      <rPr>
        <sz val="8"/>
        <rFont val="Arial"/>
        <family val="2"/>
      </rPr>
      <t xml:space="preserve"> (Standraum 2,00 m *1,20 m)</t>
    </r>
  </si>
  <si>
    <t>Kosten Laubschneider + Schlepper pro Stunde</t>
  </si>
  <si>
    <t xml:space="preserve"> </t>
  </si>
  <si>
    <t>Vorgaben für die Berechnung</t>
  </si>
  <si>
    <t>Kosten bei 500 Arbeitsstunden pro Jahr</t>
  </si>
  <si>
    <t>Versicherung 0,5</t>
  </si>
  <si>
    <t>Felder in Matrixen werden automatisch aktualisiert</t>
  </si>
  <si>
    <t>Arbeitszeit Laubschneider</t>
  </si>
  <si>
    <t>4166 Stock,                      2,00 m Zeilenbreite,                1,20 m Stockabstand     Riesling</t>
  </si>
  <si>
    <t>Arbeitszeit</t>
  </si>
  <si>
    <t xml:space="preserve">Rebschnitt mit Vorschneider            Oberes Heftdrahtpaar ausgeschnitten               2 kurze Ruten </t>
  </si>
  <si>
    <t xml:space="preserve">Rebschnitt mit Vorschneider            Beide Heftdrahtpaare ausgeschnitten              Kordon </t>
  </si>
  <si>
    <t>Minimalschnitt im Spalier 1 Winterschnitt, 2 Sommerschnitte im Laub</t>
  </si>
  <si>
    <t>1 Schritt:</t>
  </si>
  <si>
    <t>Ablegen des untersten Drahtpaares</t>
  </si>
  <si>
    <t>Vorschnitt</t>
  </si>
  <si>
    <t>Winterschnitt</t>
  </si>
  <si>
    <t>2. Schritt</t>
  </si>
  <si>
    <t>Vorschnitt durch Akkuschere</t>
  </si>
  <si>
    <t>Schnitt durch Akkuschere</t>
  </si>
  <si>
    <t>Nachschnitt mit der Hand</t>
  </si>
  <si>
    <t>Laubschnitt 2X</t>
  </si>
  <si>
    <t xml:space="preserve">3. Schritt: </t>
  </si>
  <si>
    <t>Ausheben durch  Aushilfskraft</t>
  </si>
  <si>
    <t>Rebholzzerkleinerung</t>
  </si>
  <si>
    <t>Biegen</t>
  </si>
  <si>
    <t>Ausbessern der Anlage</t>
  </si>
  <si>
    <t>Ausbrechen 1</t>
  </si>
  <si>
    <t xml:space="preserve">Chemisch </t>
  </si>
  <si>
    <t>Aufheften 1</t>
  </si>
  <si>
    <t>Ausbrechen 2</t>
  </si>
  <si>
    <t>Aufheften 2</t>
  </si>
  <si>
    <t>Summe</t>
  </si>
  <si>
    <t>Stockarbeiten in Akh/ha</t>
  </si>
  <si>
    <t>System aktuell</t>
  </si>
  <si>
    <t>Dicht-pflanzung</t>
  </si>
  <si>
    <t>Zweidraht-system</t>
  </si>
  <si>
    <t>Weitraum-anlage</t>
  </si>
  <si>
    <t>Minimal-schnitt</t>
  </si>
  <si>
    <t>M-schnitt im Spalier</t>
  </si>
  <si>
    <t>Kordon anlage*</t>
  </si>
  <si>
    <t>Vertiko-anlage</t>
  </si>
  <si>
    <t>Rebschnitt</t>
  </si>
  <si>
    <t>Summe:</t>
  </si>
  <si>
    <t xml:space="preserve"> * Kordonschnitt ohne maschinellen Vorschnitt um die Vergleichbarkeit zu gewährleisten</t>
  </si>
  <si>
    <t>Systemberechnung für den Rebschnitt:                  Rebschnitt durch Fachkraft</t>
  </si>
  <si>
    <t>Systemberechnung für den Rebschnitt:                  Anschnitt durch Fachkraft, Aushilfskraft hebt aus</t>
  </si>
  <si>
    <t xml:space="preserve"> 2 Flachbögen mit Rebschnitt auf Zapfen</t>
  </si>
  <si>
    <t>&lt;--Stunden pro ha</t>
  </si>
  <si>
    <t>Arbeitszeit Minimalschnitt Fachkraft</t>
  </si>
  <si>
    <t>Kosten der Akkuschere pro ha</t>
  </si>
  <si>
    <t>Summe der Kosten pro ha</t>
  </si>
  <si>
    <t>Berechnungsmöglichkeiten</t>
  </si>
  <si>
    <t>Die orangenen Zellen werden einkopiert. Arbeitsstundenentlohnung unten auf der Seite eingeben. Fix-und Variable Maschinenkosten werden aus den Tabellenblättern Kosten Schlepper und Kosten Geräte einkopiert. In den Matrixen der Geräte können die Kosten für das einzelne Verfahren individuell berechnet werden.</t>
  </si>
  <si>
    <t>Grüne Zellen: Eingabe der eigenen Arbeitszeit</t>
  </si>
  <si>
    <t>Blaue Zellen: Aus Maschinenkosten einkopiert</t>
  </si>
  <si>
    <t>Systemberechnung für den Rebschnitt Kordon:                 Beide Heftdrahtpaare werden mechanisch ausgeschnitten, Rebschnitt durch Fachkraft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</si>
</sst>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0.00\ "/>
  </numFmts>
  <fonts count="19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47"/>
      <name val="Arial"/>
    </font>
    <font>
      <sz val="10"/>
      <color indexed="13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10"/>
      <color indexed="10"/>
      <name val="Arial"/>
    </font>
    <font>
      <sz val="18"/>
      <color indexed="9"/>
      <name val="Arial"/>
    </font>
    <font>
      <b/>
      <sz val="11.7"/>
      <color indexed="8"/>
      <name val="Arial"/>
      <family val="2"/>
    </font>
    <font>
      <b/>
      <sz val="12"/>
      <color indexed="8"/>
      <name val="Arial"/>
      <family val="2"/>
    </font>
    <font>
      <sz val="11.7"/>
      <color indexed="8"/>
      <name val="Arial"/>
      <family val="2"/>
    </font>
    <font>
      <b/>
      <sz val="11.7"/>
      <color indexed="10"/>
      <name val="Arial"/>
      <family val="2"/>
    </font>
    <font>
      <b/>
      <sz val="12"/>
      <color indexed="10"/>
      <name val="Arial"/>
      <family val="2"/>
    </font>
    <font>
      <sz val="11.7"/>
      <color indexed="9"/>
      <name val="Arial"/>
    </font>
    <font>
      <b/>
      <sz val="10"/>
      <color indexed="9"/>
      <name val="Arial"/>
      <family val="2"/>
    </font>
    <font>
      <sz val="18"/>
      <color indexed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10" fontId="0" fillId="0" borderId="1" xfId="0" applyNumberForma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4" fontId="3" fillId="0" borderId="0" xfId="0" applyNumberFormat="1" applyFont="1"/>
    <xf numFmtId="164" fontId="4" fillId="0" borderId="1" xfId="0" applyNumberFormat="1" applyFont="1" applyBorder="1"/>
    <xf numFmtId="164" fontId="0" fillId="3" borderId="1" xfId="0" applyNumberFormat="1" applyFill="1" applyBorder="1"/>
    <xf numFmtId="0" fontId="6" fillId="0" borderId="1" xfId="0" applyFont="1" applyBorder="1"/>
    <xf numFmtId="164" fontId="8" fillId="0" borderId="1" xfId="0" applyNumberFormat="1" applyFont="1" applyBorder="1"/>
    <xf numFmtId="164" fontId="0" fillId="3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9" fillId="0" borderId="0" xfId="0" applyFont="1"/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5" fontId="0" fillId="3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4" borderId="1" xfId="0" applyFill="1" applyBorder="1" applyAlignment="1">
      <alignment wrapText="1"/>
    </xf>
    <xf numFmtId="0" fontId="0" fillId="6" borderId="1" xfId="0" applyFill="1" applyBorder="1" applyAlignment="1">
      <alignment vertical="center" wrapText="1"/>
    </xf>
    <xf numFmtId="10" fontId="0" fillId="7" borderId="1" xfId="0" applyNumberFormat="1" applyFill="1" applyBorder="1"/>
    <xf numFmtId="0" fontId="0" fillId="7" borderId="1" xfId="0" applyFill="1" applyBorder="1"/>
    <xf numFmtId="0" fontId="0" fillId="0" borderId="0" xfId="0" applyAlignment="1">
      <alignment horizontal="left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1" fillId="0" borderId="1" xfId="0" applyFont="1" applyBorder="1"/>
    <xf numFmtId="0" fontId="1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7" fillId="8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0" fillId="9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13" borderId="1" xfId="0" applyFont="1" applyFill="1" applyBorder="1"/>
    <xf numFmtId="0" fontId="2" fillId="13" borderId="1" xfId="0" applyFont="1" applyFill="1" applyBorder="1" applyAlignment="1">
      <alignment horizontal="center"/>
    </xf>
    <xf numFmtId="164" fontId="0" fillId="7" borderId="1" xfId="0" applyNumberFormat="1" applyFill="1" applyBorder="1" applyAlignment="1" applyProtection="1">
      <alignment horizontal="center"/>
      <protection locked="0"/>
    </xf>
    <xf numFmtId="2" fontId="0" fillId="14" borderId="1" xfId="0" applyNumberFormat="1" applyFill="1" applyBorder="1" applyAlignment="1">
      <alignment horizontal="center"/>
    </xf>
    <xf numFmtId="164" fontId="0" fillId="14" borderId="1" xfId="0" applyNumberFormat="1" applyFill="1" applyBorder="1" applyAlignment="1">
      <alignment horizontal="center"/>
    </xf>
    <xf numFmtId="164" fontId="0" fillId="14" borderId="1" xfId="0" applyNumberFormat="1" applyFill="1" applyBorder="1"/>
    <xf numFmtId="0" fontId="18" fillId="0" borderId="0" xfId="0" applyFont="1" applyAlignment="1">
      <alignment horizontal="center" vertical="center"/>
    </xf>
    <xf numFmtId="0" fontId="0" fillId="7" borderId="0" xfId="0" applyFill="1" applyAlignment="1">
      <alignment wrapText="1"/>
    </xf>
    <xf numFmtId="164" fontId="0" fillId="14" borderId="0" xfId="0" applyNumberFormat="1" applyFill="1" applyAlignment="1">
      <alignment horizontal="center"/>
    </xf>
    <xf numFmtId="0" fontId="10" fillId="5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eg"/><Relationship Id="rId3" Type="http://schemas.openxmlformats.org/officeDocument/2006/relationships/image" Target="../media/image14.jpeg"/><Relationship Id="rId7" Type="http://schemas.openxmlformats.org/officeDocument/2006/relationships/image" Target="../media/image18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jpeg"/><Relationship Id="rId1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333375</xdr:rowOff>
    </xdr:from>
    <xdr:to>
      <xdr:col>0</xdr:col>
      <xdr:colOff>1606216</xdr:colOff>
      <xdr:row>0</xdr:row>
      <xdr:rowOff>1457325</xdr:rowOff>
    </xdr:to>
    <xdr:pic>
      <xdr:nvPicPr>
        <xdr:cNvPr id="35" name="Bild 1" descr="Verfahren Normalanlage">
          <a:extLst>
            <a:ext uri="{FF2B5EF4-FFF2-40B4-BE49-F238E27FC236}">
              <a16:creationId xmlns:a16="http://schemas.microsoft.com/office/drawing/2014/main" id="{74D21A01-AAEE-4AA4-98A0-00B23183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375"/>
          <a:ext cx="1606216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</xdr:colOff>
      <xdr:row>1</xdr:row>
      <xdr:rowOff>409574</xdr:rowOff>
    </xdr:from>
    <xdr:to>
      <xdr:col>2</xdr:col>
      <xdr:colOff>981710</xdr:colOff>
      <xdr:row>1</xdr:row>
      <xdr:rowOff>1446529</xdr:rowOff>
    </xdr:to>
    <xdr:pic>
      <xdr:nvPicPr>
        <xdr:cNvPr id="36" name="Bild 2" descr="Verfahren 1 1">
          <a:extLst>
            <a:ext uri="{FF2B5EF4-FFF2-40B4-BE49-F238E27FC236}">
              <a16:creationId xmlns:a16="http://schemas.microsoft.com/office/drawing/2014/main" id="{22D1F826-ADEC-4A05-B595-89E194A1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7085" y="1914524"/>
          <a:ext cx="977900" cy="1036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1727835</xdr:colOff>
      <xdr:row>2</xdr:row>
      <xdr:rowOff>200024</xdr:rowOff>
    </xdr:from>
    <xdr:to>
      <xdr:col>2</xdr:col>
      <xdr:colOff>973455</xdr:colOff>
      <xdr:row>2</xdr:row>
      <xdr:rowOff>1390649</xdr:rowOff>
    </xdr:to>
    <xdr:pic>
      <xdr:nvPicPr>
        <xdr:cNvPr id="37" name="Bild 3" descr="Akkuschere 01">
          <a:extLst>
            <a:ext uri="{FF2B5EF4-FFF2-40B4-BE49-F238E27FC236}">
              <a16:creationId xmlns:a16="http://schemas.microsoft.com/office/drawing/2014/main" id="{7F12E323-C334-4B26-ACD8-2CB375CF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7560" y="3152774"/>
          <a:ext cx="97917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</xdr:colOff>
      <xdr:row>3</xdr:row>
      <xdr:rowOff>123825</xdr:rowOff>
    </xdr:from>
    <xdr:to>
      <xdr:col>2</xdr:col>
      <xdr:colOff>986790</xdr:colOff>
      <xdr:row>4</xdr:row>
      <xdr:rowOff>19049</xdr:rowOff>
    </xdr:to>
    <xdr:pic>
      <xdr:nvPicPr>
        <xdr:cNvPr id="38" name="Bild 4" descr="Verfahren 1 3">
          <a:extLst>
            <a:ext uri="{FF2B5EF4-FFF2-40B4-BE49-F238E27FC236}">
              <a16:creationId xmlns:a16="http://schemas.microsoft.com/office/drawing/2014/main" id="{4707630E-F331-481D-8FC4-1F38307D49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4782" b="-1"/>
        <a:stretch/>
      </xdr:blipFill>
      <xdr:spPr bwMode="auto">
        <a:xfrm>
          <a:off x="3356610" y="4467225"/>
          <a:ext cx="973455" cy="1171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</xdr:colOff>
      <xdr:row>2</xdr:row>
      <xdr:rowOff>200025</xdr:rowOff>
    </xdr:from>
    <xdr:to>
      <xdr:col>6</xdr:col>
      <xdr:colOff>9525</xdr:colOff>
      <xdr:row>2</xdr:row>
      <xdr:rowOff>1343025</xdr:rowOff>
    </xdr:to>
    <xdr:pic>
      <xdr:nvPicPr>
        <xdr:cNvPr id="39" name="Bild 7" descr="Akkuschere 01">
          <a:extLst>
            <a:ext uri="{FF2B5EF4-FFF2-40B4-BE49-F238E27FC236}">
              <a16:creationId xmlns:a16="http://schemas.microsoft.com/office/drawing/2014/main" id="{0138A0B8-11D0-4643-94D3-A471282B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52775"/>
          <a:ext cx="100012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1714500</xdr:colOff>
      <xdr:row>3</xdr:row>
      <xdr:rowOff>190500</xdr:rowOff>
    </xdr:from>
    <xdr:to>
      <xdr:col>5</xdr:col>
      <xdr:colOff>981075</xdr:colOff>
      <xdr:row>4</xdr:row>
      <xdr:rowOff>9525</xdr:rowOff>
    </xdr:to>
    <xdr:pic>
      <xdr:nvPicPr>
        <xdr:cNvPr id="40" name="Bild 8" descr="Verfahren 1 3">
          <a:extLst>
            <a:ext uri="{FF2B5EF4-FFF2-40B4-BE49-F238E27FC236}">
              <a16:creationId xmlns:a16="http://schemas.microsoft.com/office/drawing/2014/main" id="{8707A5C2-794F-4850-8EA2-3994FE6D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533900"/>
          <a:ext cx="1000125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1</xdr:row>
      <xdr:rowOff>295274</xdr:rowOff>
    </xdr:from>
    <xdr:to>
      <xdr:col>6</xdr:col>
      <xdr:colOff>26670</xdr:colOff>
      <xdr:row>1</xdr:row>
      <xdr:rowOff>1425023</xdr:rowOff>
    </xdr:to>
    <xdr:pic>
      <xdr:nvPicPr>
        <xdr:cNvPr id="41" name="Bild 9">
          <a:extLst>
            <a:ext uri="{FF2B5EF4-FFF2-40B4-BE49-F238E27FC236}">
              <a16:creationId xmlns:a16="http://schemas.microsoft.com/office/drawing/2014/main" id="{7641B0D7-BF20-49BD-AA16-107D09EF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58000" y="1800224"/>
          <a:ext cx="1007745" cy="1129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</xdr:colOff>
      <xdr:row>1</xdr:row>
      <xdr:rowOff>257175</xdr:rowOff>
    </xdr:from>
    <xdr:to>
      <xdr:col>8</xdr:col>
      <xdr:colOff>942974</xdr:colOff>
      <xdr:row>1</xdr:row>
      <xdr:rowOff>1389228</xdr:rowOff>
    </xdr:to>
    <xdr:pic>
      <xdr:nvPicPr>
        <xdr:cNvPr id="42" name="Bild 13">
          <a:extLst>
            <a:ext uri="{FF2B5EF4-FFF2-40B4-BE49-F238E27FC236}">
              <a16:creationId xmlns:a16="http://schemas.microsoft.com/office/drawing/2014/main" id="{58D6FA52-FCBF-4CED-8DCE-9A8664313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382250" y="1762125"/>
          <a:ext cx="933449" cy="1132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27623</xdr:colOff>
      <xdr:row>2</xdr:row>
      <xdr:rowOff>200024</xdr:rowOff>
    </xdr:from>
    <xdr:to>
      <xdr:col>8</xdr:col>
      <xdr:colOff>914402</xdr:colOff>
      <xdr:row>3</xdr:row>
      <xdr:rowOff>6588</xdr:rowOff>
    </xdr:to>
    <xdr:pic>
      <xdr:nvPicPr>
        <xdr:cNvPr id="43" name="Bild 14" descr="Verfahren 3">
          <a:extLst>
            <a:ext uri="{FF2B5EF4-FFF2-40B4-BE49-F238E27FC236}">
              <a16:creationId xmlns:a16="http://schemas.microsoft.com/office/drawing/2014/main" id="{EAB9AAF6-F3E2-466D-AD69-3708EDB37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0245131" y="3307991"/>
          <a:ext cx="1197214" cy="886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15362</xdr:colOff>
      <xdr:row>1</xdr:row>
      <xdr:rowOff>26245</xdr:rowOff>
    </xdr:from>
    <xdr:ext cx="848237" cy="1327356"/>
    <xdr:pic>
      <xdr:nvPicPr>
        <xdr:cNvPr id="44" name="Bild 13">
          <a:extLst>
            <a:ext uri="{FF2B5EF4-FFF2-40B4-BE49-F238E27FC236}">
              <a16:creationId xmlns:a16="http://schemas.microsoft.com/office/drawing/2014/main" id="{0D49063B-FAAB-4060-956D-6AE5507A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 rot="5400000">
          <a:off x="13291778" y="1608829"/>
          <a:ext cx="1327356" cy="848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28574</xdr:colOff>
      <xdr:row>2</xdr:row>
      <xdr:rowOff>522393</xdr:rowOff>
    </xdr:from>
    <xdr:ext cx="1288099" cy="858732"/>
    <xdr:pic>
      <xdr:nvPicPr>
        <xdr:cNvPr id="45" name="Bild 14">
          <a:extLst>
            <a:ext uri="{FF2B5EF4-FFF2-40B4-BE49-F238E27FC236}">
              <a16:creationId xmlns:a16="http://schemas.microsoft.com/office/drawing/2014/main" id="{FCD25E2A-9A8A-4CD7-8C6A-8960F370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544549" y="3475143"/>
          <a:ext cx="1288099" cy="85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</xdr:row>
      <xdr:rowOff>7620</xdr:rowOff>
    </xdr:from>
    <xdr:to>
      <xdr:col>5</xdr:col>
      <xdr:colOff>0</xdr:colOff>
      <xdr:row>1</xdr:row>
      <xdr:rowOff>514350</xdr:rowOff>
    </xdr:to>
    <xdr:pic>
      <xdr:nvPicPr>
        <xdr:cNvPr id="10" name="Bild 1" descr="2m 4m Oberhofer">
          <a:extLst>
            <a:ext uri="{FF2B5EF4-FFF2-40B4-BE49-F238E27FC236}">
              <a16:creationId xmlns:a16="http://schemas.microsoft.com/office/drawing/2014/main" id="{90403131-1361-434A-8475-189AF04D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7545" y="331470"/>
          <a:ext cx="754380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7620</xdr:colOff>
      <xdr:row>1</xdr:row>
      <xdr:rowOff>514350</xdr:rowOff>
    </xdr:to>
    <xdr:pic>
      <xdr:nvPicPr>
        <xdr:cNvPr id="11" name="Bild 2" descr="Eindrahterziehung 2005  12">
          <a:extLst>
            <a:ext uri="{FF2B5EF4-FFF2-40B4-BE49-F238E27FC236}">
              <a16:creationId xmlns:a16="http://schemas.microsoft.com/office/drawing/2014/main" id="{4D860777-DB7A-4DD5-8272-22C3F01F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323850"/>
          <a:ext cx="76962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7620</xdr:rowOff>
    </xdr:from>
    <xdr:to>
      <xdr:col>2</xdr:col>
      <xdr:colOff>701040</xdr:colOff>
      <xdr:row>1</xdr:row>
      <xdr:rowOff>514350</xdr:rowOff>
    </xdr:to>
    <xdr:pic>
      <xdr:nvPicPr>
        <xdr:cNvPr id="12" name="Bild 3" descr="Dichtpflanzungen Ortenau 2006 07">
          <a:extLst>
            <a:ext uri="{FF2B5EF4-FFF2-40B4-BE49-F238E27FC236}">
              <a16:creationId xmlns:a16="http://schemas.microsoft.com/office/drawing/2014/main" id="{4BCEC77B-5B39-4605-ADAE-E56155C9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331470"/>
          <a:ext cx="701040" cy="506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3810</xdr:colOff>
      <xdr:row>1</xdr:row>
      <xdr:rowOff>514350</xdr:rowOff>
    </xdr:to>
    <xdr:pic>
      <xdr:nvPicPr>
        <xdr:cNvPr id="13" name="Bild 4" descr="Vertiko 2005 003">
          <a:extLst>
            <a:ext uri="{FF2B5EF4-FFF2-40B4-BE49-F238E27FC236}">
              <a16:creationId xmlns:a16="http://schemas.microsoft.com/office/drawing/2014/main" id="{C7B27958-65E2-4D82-B35D-36300A6C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323850"/>
          <a:ext cx="76581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1</xdr:row>
      <xdr:rowOff>514350</xdr:rowOff>
    </xdr:to>
    <xdr:pic>
      <xdr:nvPicPr>
        <xdr:cNvPr id="14" name="Bild 5" descr="Rebschnitt Kordon">
          <a:extLst>
            <a:ext uri="{FF2B5EF4-FFF2-40B4-BE49-F238E27FC236}">
              <a16:creationId xmlns:a16="http://schemas.microsoft.com/office/drawing/2014/main" id="{92BDB193-CFE1-4AF4-BDE6-28AFD9D8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323850"/>
          <a:ext cx="7620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762000</xdr:colOff>
      <xdr:row>1</xdr:row>
      <xdr:rowOff>514350</xdr:rowOff>
    </xdr:to>
    <xdr:pic>
      <xdr:nvPicPr>
        <xdr:cNvPr id="15" name="Bild 7" descr="Spalieranlage">
          <a:extLst>
            <a:ext uri="{FF2B5EF4-FFF2-40B4-BE49-F238E27FC236}">
              <a16:creationId xmlns:a16="http://schemas.microsoft.com/office/drawing/2014/main" id="{DFE40BC3-F481-4F48-BD93-94CF88BC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001"/>
        <a:stretch>
          <a:fillRect/>
        </a:stretch>
      </xdr:blipFill>
      <xdr:spPr bwMode="auto">
        <a:xfrm>
          <a:off x="923925" y="323850"/>
          <a:ext cx="7620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723900</xdr:colOff>
      <xdr:row>1</xdr:row>
      <xdr:rowOff>514350</xdr:rowOff>
    </xdr:to>
    <xdr:pic>
      <xdr:nvPicPr>
        <xdr:cNvPr id="16" name="Bild 8" descr="Nichtschnittanlage">
          <a:extLst>
            <a:ext uri="{FF2B5EF4-FFF2-40B4-BE49-F238E27FC236}">
              <a16:creationId xmlns:a16="http://schemas.microsoft.com/office/drawing/2014/main" id="{0672DF78-B63D-491A-8ABB-3C4943B6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323850"/>
          <a:ext cx="72390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7620</xdr:rowOff>
    </xdr:from>
    <xdr:to>
      <xdr:col>6</xdr:col>
      <xdr:colOff>723900</xdr:colOff>
      <xdr:row>1</xdr:row>
      <xdr:rowOff>521970</xdr:rowOff>
    </xdr:to>
    <xdr:pic>
      <xdr:nvPicPr>
        <xdr:cNvPr id="17" name="Bild 11">
          <a:extLst>
            <a:ext uri="{FF2B5EF4-FFF2-40B4-BE49-F238E27FC236}">
              <a16:creationId xmlns:a16="http://schemas.microsoft.com/office/drawing/2014/main" id="{EE6D5E35-5079-4843-B814-0045C7FB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39" t="7333" r="23096" b="10190"/>
        <a:stretch>
          <a:fillRect/>
        </a:stretch>
      </xdr:blipFill>
      <xdr:spPr bwMode="auto">
        <a:xfrm>
          <a:off x="4695825" y="331470"/>
          <a:ext cx="723900" cy="514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0</xdr:row>
      <xdr:rowOff>0</xdr:rowOff>
    </xdr:from>
    <xdr:to>
      <xdr:col>0</xdr:col>
      <xdr:colOff>891540</xdr:colOff>
      <xdr:row>1</xdr:row>
      <xdr:rowOff>0</xdr:rowOff>
    </xdr:to>
    <xdr:pic>
      <xdr:nvPicPr>
        <xdr:cNvPr id="4097" name="Bild 1" descr="Schlepper 2005 01">
          <a:extLst>
            <a:ext uri="{FF2B5EF4-FFF2-40B4-BE49-F238E27FC236}">
              <a16:creationId xmlns:a16="http://schemas.microsoft.com/office/drawing/2014/main" id="{F442C3F4-51E6-45AE-AE88-A8E40608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91" t="21338" r="24643" b="4541"/>
        <a:stretch>
          <a:fillRect/>
        </a:stretch>
      </xdr:blipFill>
      <xdr:spPr bwMode="auto">
        <a:xfrm>
          <a:off x="175260" y="0"/>
          <a:ext cx="71628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838200</xdr:colOff>
      <xdr:row>29</xdr:row>
      <xdr:rowOff>952028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1480D984-C91C-4B1D-B7C9-EC9E0563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0" y="5238750"/>
          <a:ext cx="838200" cy="952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0</xdr:col>
      <xdr:colOff>1203960</xdr:colOff>
      <xdr:row>1</xdr:row>
      <xdr:rowOff>7620</xdr:rowOff>
    </xdr:to>
    <xdr:pic>
      <xdr:nvPicPr>
        <xdr:cNvPr id="5123" name="Bild 3" descr="Rebholzvorschneider 10">
          <a:extLst>
            <a:ext uri="{FF2B5EF4-FFF2-40B4-BE49-F238E27FC236}">
              <a16:creationId xmlns:a16="http://schemas.microsoft.com/office/drawing/2014/main" id="{7002BA84-3FA3-442A-A109-AC1B7EF05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11811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960120</xdr:colOff>
      <xdr:row>0</xdr:row>
      <xdr:rowOff>640080</xdr:rowOff>
    </xdr:to>
    <xdr:pic>
      <xdr:nvPicPr>
        <xdr:cNvPr id="9218" name="Bild 2" descr="Akkuschere 01">
          <a:extLst>
            <a:ext uri="{FF2B5EF4-FFF2-40B4-BE49-F238E27FC236}">
              <a16:creationId xmlns:a16="http://schemas.microsoft.com/office/drawing/2014/main" id="{8233CF6E-162C-49EF-B398-BB38BDC3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012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1158240</xdr:colOff>
      <xdr:row>0</xdr:row>
      <xdr:rowOff>0</xdr:rowOff>
    </xdr:from>
    <xdr:to>
      <xdr:col>0</xdr:col>
      <xdr:colOff>1668780</xdr:colOff>
      <xdr:row>1</xdr:row>
      <xdr:rowOff>7620</xdr:rowOff>
    </xdr:to>
    <xdr:pic>
      <xdr:nvPicPr>
        <xdr:cNvPr id="10242" name="Bild 2">
          <a:extLst>
            <a:ext uri="{FF2B5EF4-FFF2-40B4-BE49-F238E27FC236}">
              <a16:creationId xmlns:a16="http://schemas.microsoft.com/office/drawing/2014/main" id="{9C229CA4-586A-4E9C-845A-9D84B3212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15" t="10477" r="34285" b="10190"/>
        <a:stretch>
          <a:fillRect/>
        </a:stretch>
      </xdr:blipFill>
      <xdr:spPr bwMode="auto">
        <a:xfrm>
          <a:off x="1158240" y="0"/>
          <a:ext cx="510540" cy="81534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391324</xdr:colOff>
      <xdr:row>34</xdr:row>
      <xdr:rowOff>153190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FAEC174-4A50-2A97-8F06-AB6AF3C4C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25324" cy="56586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353963</xdr:colOff>
      <xdr:row>43</xdr:row>
      <xdr:rowOff>48603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48A9F47-9BD2-D476-6D56-D48ABD31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21963" cy="7011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topLeftCell="A32" workbookViewId="0">
      <selection activeCell="C31" sqref="C31"/>
    </sheetView>
  </sheetViews>
  <sheetFormatPr baseColWidth="10" defaultRowHeight="12.75" x14ac:dyDescent="0.2"/>
  <cols>
    <col min="1" max="1" width="42.140625" customWidth="1"/>
    <col min="2" max="2" width="22.42578125" style="14" customWidth="1"/>
    <col min="3" max="3" width="17" customWidth="1"/>
    <col min="5" max="5" width="13.28515625" customWidth="1"/>
    <col min="6" max="6" width="76.85546875" customWidth="1"/>
    <col min="7" max="7" width="13.5703125" customWidth="1"/>
  </cols>
  <sheetData>
    <row r="1" spans="1:7" s="31" customFormat="1" ht="63.75" customHeight="1" x14ac:dyDescent="0.35">
      <c r="A1" s="67" t="s">
        <v>101</v>
      </c>
      <c r="B1" s="68"/>
      <c r="C1" s="68"/>
      <c r="F1" s="64" t="s">
        <v>108</v>
      </c>
    </row>
    <row r="2" spans="1:7" s="1" customFormat="1" ht="51" x14ac:dyDescent="0.2">
      <c r="A2" s="5" t="s">
        <v>45</v>
      </c>
      <c r="B2" s="17" t="s">
        <v>14</v>
      </c>
      <c r="C2" s="6" t="s">
        <v>24</v>
      </c>
      <c r="E2" s="31"/>
      <c r="F2" s="65" t="s">
        <v>109</v>
      </c>
    </row>
    <row r="3" spans="1:7" s="1" customFormat="1" x14ac:dyDescent="0.2">
      <c r="A3" s="36" t="s">
        <v>44</v>
      </c>
      <c r="B3" s="17"/>
      <c r="C3" s="6"/>
    </row>
    <row r="4" spans="1:7" s="1" customFormat="1" x14ac:dyDescent="0.2">
      <c r="A4" s="6"/>
      <c r="B4" s="18"/>
      <c r="C4" s="7"/>
    </row>
    <row r="5" spans="1:7" x14ac:dyDescent="0.2">
      <c r="A5" s="8"/>
      <c r="B5" s="18"/>
      <c r="C5" s="7"/>
      <c r="D5" s="2"/>
      <c r="E5" s="2"/>
      <c r="F5" s="2"/>
      <c r="G5" s="2"/>
    </row>
    <row r="6" spans="1:7" x14ac:dyDescent="0.2">
      <c r="A6" s="8" t="s">
        <v>16</v>
      </c>
      <c r="B6" s="60">
        <f>B70</f>
        <v>25</v>
      </c>
      <c r="C6" s="7">
        <f>B6*B8</f>
        <v>1950</v>
      </c>
      <c r="D6" s="2"/>
      <c r="E6" s="2"/>
      <c r="F6" s="2"/>
      <c r="G6" s="2"/>
    </row>
    <row r="7" spans="1:7" x14ac:dyDescent="0.2">
      <c r="A7" s="8" t="s">
        <v>17</v>
      </c>
      <c r="B7" s="60">
        <f>B71</f>
        <v>14.2</v>
      </c>
      <c r="C7" s="7">
        <f>B9*B7</f>
        <v>0</v>
      </c>
      <c r="D7" s="2"/>
      <c r="E7" s="2"/>
      <c r="F7" s="2"/>
      <c r="G7" s="2"/>
    </row>
    <row r="8" spans="1:7" x14ac:dyDescent="0.2">
      <c r="A8" s="8" t="s">
        <v>43</v>
      </c>
      <c r="B8" s="33">
        <v>78</v>
      </c>
      <c r="C8" s="7" t="s">
        <v>104</v>
      </c>
      <c r="D8" s="2"/>
      <c r="E8" s="2"/>
      <c r="F8" s="33" t="s">
        <v>110</v>
      </c>
      <c r="G8" s="2"/>
    </row>
    <row r="9" spans="1:7" x14ac:dyDescent="0.2">
      <c r="A9" s="8" t="s">
        <v>19</v>
      </c>
      <c r="B9" s="33">
        <v>0</v>
      </c>
      <c r="C9" s="7" t="s">
        <v>104</v>
      </c>
      <c r="D9" s="2"/>
      <c r="E9" s="2"/>
      <c r="F9" s="66" t="s">
        <v>111</v>
      </c>
      <c r="G9" s="2"/>
    </row>
    <row r="10" spans="1:7" x14ac:dyDescent="0.2">
      <c r="A10" s="8" t="s">
        <v>18</v>
      </c>
      <c r="B10" s="35"/>
      <c r="C10" s="7"/>
      <c r="D10" s="2"/>
      <c r="E10" s="2"/>
      <c r="F10" s="2"/>
      <c r="G10" s="2"/>
    </row>
    <row r="11" spans="1:7" x14ac:dyDescent="0.2">
      <c r="A11" s="8"/>
      <c r="B11" s="19"/>
      <c r="C11" s="7"/>
      <c r="D11" s="2"/>
      <c r="E11" s="2"/>
      <c r="F11" s="2"/>
      <c r="G11" s="2"/>
    </row>
    <row r="12" spans="1:7" s="4" customFormat="1" x14ac:dyDescent="0.2">
      <c r="A12" s="9" t="s">
        <v>42</v>
      </c>
      <c r="B12" s="20"/>
      <c r="C12" s="10">
        <f>C13/B8</f>
        <v>25</v>
      </c>
      <c r="D12" s="3"/>
      <c r="E12" s="3"/>
      <c r="F12" s="2"/>
      <c r="G12" s="3"/>
    </row>
    <row r="13" spans="1:7" s="4" customFormat="1" ht="15.75" x14ac:dyDescent="0.25">
      <c r="A13" s="11" t="s">
        <v>107</v>
      </c>
      <c r="B13" s="20"/>
      <c r="C13" s="12">
        <f>SUM(C4:C11)</f>
        <v>1950</v>
      </c>
      <c r="D13" s="3"/>
      <c r="E13" s="3"/>
      <c r="F13" s="2"/>
      <c r="G13" s="3"/>
    </row>
    <row r="14" spans="1:7" s="4" customFormat="1" ht="15.75" x14ac:dyDescent="0.25">
      <c r="A14" s="22"/>
      <c r="B14" s="23"/>
      <c r="C14" s="24"/>
      <c r="D14" s="3"/>
      <c r="E14" s="3"/>
      <c r="F14" s="3"/>
      <c r="G14" s="3"/>
    </row>
    <row r="15" spans="1:7" ht="52.5" customHeight="1" x14ac:dyDescent="0.35">
      <c r="A15" s="67" t="s">
        <v>102</v>
      </c>
      <c r="B15" s="68"/>
      <c r="C15" s="68"/>
      <c r="F15" s="3"/>
    </row>
    <row r="16" spans="1:7" s="1" customFormat="1" ht="38.25" x14ac:dyDescent="0.2">
      <c r="A16" s="5" t="s">
        <v>45</v>
      </c>
      <c r="B16" s="17" t="s">
        <v>14</v>
      </c>
      <c r="C16" s="6" t="s">
        <v>24</v>
      </c>
      <c r="E16" s="31"/>
      <c r="F16" s="3"/>
    </row>
    <row r="17" spans="1:7" s="1" customFormat="1" x14ac:dyDescent="0.2">
      <c r="A17" s="36" t="s">
        <v>44</v>
      </c>
      <c r="B17" s="17"/>
      <c r="C17" s="6"/>
      <c r="F17"/>
    </row>
    <row r="18" spans="1:7" s="1" customFormat="1" x14ac:dyDescent="0.2">
      <c r="A18" s="6"/>
      <c r="B18" s="18"/>
      <c r="C18" s="7"/>
    </row>
    <row r="19" spans="1:7" x14ac:dyDescent="0.2">
      <c r="A19" s="8"/>
      <c r="B19" s="18"/>
      <c r="C19" s="7"/>
      <c r="D19" s="2"/>
      <c r="E19" s="2"/>
      <c r="F19" s="1"/>
      <c r="G19" s="2"/>
    </row>
    <row r="20" spans="1:7" x14ac:dyDescent="0.2">
      <c r="A20" s="8" t="s">
        <v>16</v>
      </c>
      <c r="B20" s="60">
        <f>B70</f>
        <v>25</v>
      </c>
      <c r="C20" s="7">
        <f>B20*B22</f>
        <v>750</v>
      </c>
      <c r="D20" s="2"/>
      <c r="E20" s="2"/>
      <c r="F20" s="1"/>
      <c r="G20" s="2"/>
    </row>
    <row r="21" spans="1:7" x14ac:dyDescent="0.2">
      <c r="A21" s="8" t="s">
        <v>17</v>
      </c>
      <c r="B21" s="60">
        <f>B71</f>
        <v>14.2</v>
      </c>
      <c r="C21" s="7">
        <f>B25*B21</f>
        <v>426</v>
      </c>
      <c r="D21" s="2"/>
      <c r="E21" s="2"/>
      <c r="F21" s="2"/>
      <c r="G21" s="2"/>
    </row>
    <row r="22" spans="1:7" x14ac:dyDescent="0.2">
      <c r="A22" s="8" t="s">
        <v>43</v>
      </c>
      <c r="B22" s="34">
        <v>30</v>
      </c>
      <c r="C22" s="7" t="s">
        <v>104</v>
      </c>
      <c r="D22" s="2"/>
      <c r="E22" s="2"/>
      <c r="F22" s="2"/>
      <c r="G22" s="2"/>
    </row>
    <row r="23" spans="1:7" x14ac:dyDescent="0.2">
      <c r="A23" s="8" t="s">
        <v>41</v>
      </c>
      <c r="B23" s="62">
        <f>'Kosten Akkuschere'!E25</f>
        <v>2.1533333333333333</v>
      </c>
      <c r="C23" s="8"/>
      <c r="D23" s="2"/>
      <c r="E23" s="2"/>
      <c r="F23" s="2"/>
      <c r="G23" s="2"/>
    </row>
    <row r="24" spans="1:7" x14ac:dyDescent="0.2">
      <c r="A24" s="8" t="s">
        <v>106</v>
      </c>
      <c r="B24" s="20"/>
      <c r="C24" s="63">
        <f>B23*B22</f>
        <v>64.599999999999994</v>
      </c>
      <c r="D24" s="2"/>
      <c r="E24" s="2"/>
      <c r="F24" s="2"/>
      <c r="G24" s="2"/>
    </row>
    <row r="25" spans="1:7" x14ac:dyDescent="0.2">
      <c r="A25" s="8" t="s">
        <v>19</v>
      </c>
      <c r="B25" s="33">
        <v>30</v>
      </c>
      <c r="C25" s="7" t="s">
        <v>104</v>
      </c>
      <c r="D25" s="2"/>
      <c r="E25" s="2"/>
      <c r="F25" s="2"/>
      <c r="G25" s="2"/>
    </row>
    <row r="26" spans="1:7" x14ac:dyDescent="0.2">
      <c r="A26" s="8"/>
      <c r="B26" s="19"/>
      <c r="C26" s="7"/>
      <c r="D26" s="2"/>
      <c r="E26" s="2"/>
      <c r="F26" s="2"/>
      <c r="G26" s="2"/>
    </row>
    <row r="27" spans="1:7" s="4" customFormat="1" x14ac:dyDescent="0.2">
      <c r="A27" s="9" t="s">
        <v>42</v>
      </c>
      <c r="B27" s="20"/>
      <c r="C27" s="10">
        <f>(C28-C24)/(B22+B25)</f>
        <v>19.600000000000001</v>
      </c>
      <c r="D27" s="3"/>
      <c r="E27" s="3"/>
      <c r="F27" s="2"/>
      <c r="G27" s="3"/>
    </row>
    <row r="28" spans="1:7" s="4" customFormat="1" ht="15.75" x14ac:dyDescent="0.25">
      <c r="A28" s="11" t="s">
        <v>107</v>
      </c>
      <c r="B28" s="20"/>
      <c r="C28" s="12">
        <f>SUM(C18:C26)</f>
        <v>1240.5999999999999</v>
      </c>
      <c r="D28" s="3"/>
      <c r="E28" s="3"/>
      <c r="F28" s="3"/>
      <c r="G28" s="3"/>
    </row>
    <row r="29" spans="1:7" x14ac:dyDescent="0.2">
      <c r="B29" s="21"/>
      <c r="C29" s="2"/>
      <c r="E29" s="2"/>
      <c r="F29" s="3"/>
      <c r="G29" s="2"/>
    </row>
    <row r="30" spans="1:7" ht="69.75" customHeight="1" x14ac:dyDescent="0.35">
      <c r="A30" s="67" t="s">
        <v>112</v>
      </c>
      <c r="B30" s="68"/>
      <c r="C30" s="68"/>
      <c r="F30" s="2"/>
    </row>
    <row r="31" spans="1:7" s="1" customFormat="1" ht="36.75" customHeight="1" x14ac:dyDescent="0.2">
      <c r="A31" s="5" t="s">
        <v>45</v>
      </c>
      <c r="B31" s="17" t="s">
        <v>14</v>
      </c>
      <c r="C31" s="6" t="s">
        <v>24</v>
      </c>
      <c r="E31" s="31"/>
      <c r="F31"/>
    </row>
    <row r="32" spans="1:7" s="1" customFormat="1" x14ac:dyDescent="0.2">
      <c r="A32" s="36" t="s">
        <v>103</v>
      </c>
      <c r="B32" s="17"/>
      <c r="C32" s="6"/>
    </row>
    <row r="33" spans="1:7" s="1" customFormat="1" x14ac:dyDescent="0.2">
      <c r="A33" s="6"/>
      <c r="B33" s="18"/>
      <c r="C33" s="7"/>
    </row>
    <row r="34" spans="1:7" x14ac:dyDescent="0.2">
      <c r="A34" s="8"/>
      <c r="B34" s="18"/>
      <c r="C34" s="7"/>
      <c r="D34" s="2"/>
      <c r="E34" s="2"/>
      <c r="F34" s="1"/>
      <c r="G34" s="2"/>
    </row>
    <row r="35" spans="1:7" x14ac:dyDescent="0.2">
      <c r="A35" s="8" t="s">
        <v>16</v>
      </c>
      <c r="B35" s="32">
        <f>B70</f>
        <v>25</v>
      </c>
      <c r="C35" s="7">
        <f>B35*B37</f>
        <v>875</v>
      </c>
      <c r="D35" s="2"/>
      <c r="E35" s="2"/>
      <c r="F35" s="2"/>
      <c r="G35" s="2"/>
    </row>
    <row r="36" spans="1:7" x14ac:dyDescent="0.2">
      <c r="A36" s="8" t="s">
        <v>17</v>
      </c>
      <c r="B36" s="32">
        <f>B71</f>
        <v>14.2</v>
      </c>
      <c r="C36" s="7">
        <f>B38*B36</f>
        <v>0</v>
      </c>
      <c r="D36" s="2"/>
      <c r="E36" s="2"/>
      <c r="F36" s="2"/>
      <c r="G36" s="2"/>
    </row>
    <row r="37" spans="1:7" x14ac:dyDescent="0.2">
      <c r="A37" s="8" t="s">
        <v>43</v>
      </c>
      <c r="B37" s="33">
        <v>35</v>
      </c>
      <c r="C37" s="7" t="s">
        <v>104</v>
      </c>
      <c r="D37" s="2"/>
      <c r="E37" s="2"/>
      <c r="F37" s="2"/>
      <c r="G37" s="2"/>
    </row>
    <row r="38" spans="1:7" x14ac:dyDescent="0.2">
      <c r="A38" s="8" t="s">
        <v>19</v>
      </c>
      <c r="B38" s="33">
        <v>0</v>
      </c>
      <c r="C38" s="7" t="s">
        <v>104</v>
      </c>
      <c r="D38" s="2"/>
      <c r="E38" s="2"/>
      <c r="F38" s="2"/>
      <c r="G38" s="2"/>
    </row>
    <row r="39" spans="1:7" x14ac:dyDescent="0.2">
      <c r="A39" s="8" t="s">
        <v>20</v>
      </c>
      <c r="B39" s="33">
        <f>'Kosten Vorschneider'!B19</f>
        <v>2.5</v>
      </c>
      <c r="C39" s="7" t="s">
        <v>104</v>
      </c>
      <c r="D39" s="2"/>
      <c r="E39" s="2"/>
      <c r="F39" s="2"/>
      <c r="G39" s="2"/>
    </row>
    <row r="40" spans="1:7" x14ac:dyDescent="0.2">
      <c r="A40" s="8" t="s">
        <v>21</v>
      </c>
      <c r="B40" s="61">
        <f>'Kosten Schlepper'!E26+'Kosten Vorschneider'!E26</f>
        <v>68.550000000000011</v>
      </c>
      <c r="C40" s="8"/>
      <c r="D40" s="2"/>
      <c r="E40" s="2"/>
      <c r="F40" s="2"/>
      <c r="G40" s="2"/>
    </row>
    <row r="41" spans="1:7" x14ac:dyDescent="0.2">
      <c r="A41" s="8" t="s">
        <v>22</v>
      </c>
      <c r="B41" s="19"/>
      <c r="C41" s="63">
        <f>B40*B39</f>
        <v>171.37500000000003</v>
      </c>
      <c r="D41" s="2"/>
      <c r="E41" s="2"/>
      <c r="F41" s="2"/>
      <c r="G41" s="2"/>
    </row>
    <row r="42" spans="1:7" x14ac:dyDescent="0.2">
      <c r="A42" s="8" t="s">
        <v>23</v>
      </c>
      <c r="B42" s="32">
        <f>B72</f>
        <v>20</v>
      </c>
      <c r="C42" s="7">
        <f>B39*B42</f>
        <v>50</v>
      </c>
      <c r="D42" s="2"/>
      <c r="E42" s="2"/>
      <c r="F42" s="2"/>
      <c r="G42" s="2"/>
    </row>
    <row r="43" spans="1:7" x14ac:dyDescent="0.2">
      <c r="A43" s="8"/>
      <c r="B43" s="19"/>
      <c r="C43" s="7"/>
      <c r="D43" s="2"/>
      <c r="E43" s="2"/>
      <c r="F43" s="2"/>
      <c r="G43" s="2"/>
    </row>
    <row r="44" spans="1:7" s="4" customFormat="1" x14ac:dyDescent="0.2">
      <c r="A44" s="9" t="s">
        <v>42</v>
      </c>
      <c r="B44" s="20"/>
      <c r="C44" s="10">
        <f>(C45-C41)/(B37+B39)</f>
        <v>24.666666666666668</v>
      </c>
      <c r="D44" s="3"/>
      <c r="E44" s="3"/>
      <c r="F44" s="2"/>
      <c r="G44" s="3"/>
    </row>
    <row r="45" spans="1:7" s="4" customFormat="1" ht="15.75" x14ac:dyDescent="0.25">
      <c r="A45" s="11" t="s">
        <v>107</v>
      </c>
      <c r="B45" s="20"/>
      <c r="C45" s="12">
        <f>SUM(C33:C43)</f>
        <v>1096.375</v>
      </c>
      <c r="D45" s="3"/>
      <c r="E45" s="3"/>
      <c r="F45" s="2"/>
      <c r="G45" s="3"/>
    </row>
    <row r="46" spans="1:7" x14ac:dyDescent="0.2">
      <c r="F46" s="2"/>
    </row>
    <row r="47" spans="1:7" ht="91.5" customHeight="1" x14ac:dyDescent="0.35">
      <c r="A47" s="67" t="s">
        <v>48</v>
      </c>
      <c r="B47" s="68"/>
      <c r="C47" s="68"/>
      <c r="F47" s="3"/>
    </row>
    <row r="48" spans="1:7" ht="38.25" x14ac:dyDescent="0.2">
      <c r="A48" s="5" t="s">
        <v>56</v>
      </c>
      <c r="B48" s="17" t="s">
        <v>14</v>
      </c>
      <c r="C48" s="6" t="s">
        <v>24</v>
      </c>
      <c r="E48" s="31"/>
      <c r="F48" s="3"/>
    </row>
    <row r="49" spans="1:3" x14ac:dyDescent="0.2">
      <c r="A49" s="36" t="s">
        <v>55</v>
      </c>
      <c r="B49" s="17"/>
      <c r="C49" s="6"/>
    </row>
    <row r="50" spans="1:3" x14ac:dyDescent="0.2">
      <c r="A50" s="6"/>
      <c r="B50" s="18"/>
      <c r="C50" s="7"/>
    </row>
    <row r="51" spans="1:3" x14ac:dyDescent="0.2">
      <c r="A51" s="8"/>
      <c r="B51" s="18"/>
      <c r="C51" s="7"/>
    </row>
    <row r="52" spans="1:3" x14ac:dyDescent="0.2">
      <c r="A52" s="8" t="s">
        <v>16</v>
      </c>
      <c r="B52" s="60">
        <f>B70</f>
        <v>25</v>
      </c>
      <c r="C52" s="7">
        <f>B52*B55</f>
        <v>50</v>
      </c>
    </row>
    <row r="53" spans="1:3" x14ac:dyDescent="0.2">
      <c r="A53" s="8" t="s">
        <v>17</v>
      </c>
      <c r="B53" s="60">
        <f>B71</f>
        <v>14.2</v>
      </c>
      <c r="C53" s="7">
        <f>B56*B53</f>
        <v>0</v>
      </c>
    </row>
    <row r="54" spans="1:3" x14ac:dyDescent="0.2">
      <c r="A54" s="8" t="s">
        <v>23</v>
      </c>
      <c r="B54" s="32">
        <f>B72</f>
        <v>20</v>
      </c>
      <c r="C54" s="7">
        <f>B57*B54</f>
        <v>40</v>
      </c>
    </row>
    <row r="55" spans="1:3" x14ac:dyDescent="0.2">
      <c r="A55" s="8" t="s">
        <v>105</v>
      </c>
      <c r="B55" s="33">
        <v>2</v>
      </c>
      <c r="C55" s="7" t="s">
        <v>104</v>
      </c>
    </row>
    <row r="56" spans="1:3" x14ac:dyDescent="0.2">
      <c r="A56" s="8" t="s">
        <v>19</v>
      </c>
      <c r="B56" s="33">
        <v>0</v>
      </c>
      <c r="C56" s="7" t="s">
        <v>104</v>
      </c>
    </row>
    <row r="57" spans="1:3" x14ac:dyDescent="0.2">
      <c r="A57" s="8" t="s">
        <v>63</v>
      </c>
      <c r="B57" s="33">
        <f>'Kosten Laubschneider)'!B19</f>
        <v>2</v>
      </c>
      <c r="C57" s="7" t="s">
        <v>104</v>
      </c>
    </row>
    <row r="58" spans="1:3" x14ac:dyDescent="0.2">
      <c r="A58" s="8" t="s">
        <v>57</v>
      </c>
      <c r="B58" s="61">
        <f>'Kosten Schlepper'!E26+'Kosten Laubschneider)'!E26</f>
        <v>82.175000000000011</v>
      </c>
    </row>
    <row r="59" spans="1:3" x14ac:dyDescent="0.2">
      <c r="A59" s="8" t="s">
        <v>52</v>
      </c>
      <c r="B59" s="19"/>
      <c r="C59" s="63">
        <f>B57*B58</f>
        <v>164.35000000000002</v>
      </c>
    </row>
    <row r="60" spans="1:3" x14ac:dyDescent="0.2">
      <c r="A60" s="8" t="s">
        <v>49</v>
      </c>
      <c r="B60" s="33">
        <v>5</v>
      </c>
      <c r="C60" s="7">
        <f>B60*B53</f>
        <v>71</v>
      </c>
    </row>
    <row r="61" spans="1:3" x14ac:dyDescent="0.2">
      <c r="A61" s="8" t="s">
        <v>53</v>
      </c>
      <c r="B61" s="32">
        <v>50</v>
      </c>
      <c r="C61" s="7">
        <f>B61</f>
        <v>50</v>
      </c>
    </row>
    <row r="62" spans="1:3" x14ac:dyDescent="0.2">
      <c r="A62" s="8"/>
      <c r="B62" s="19"/>
      <c r="C62" s="7"/>
    </row>
    <row r="63" spans="1:3" x14ac:dyDescent="0.2">
      <c r="A63" s="9" t="s">
        <v>42</v>
      </c>
      <c r="B63" s="20"/>
      <c r="C63" s="10">
        <f>(C64-C61-C59)/(B55+B60)</f>
        <v>23</v>
      </c>
    </row>
    <row r="64" spans="1:3" ht="15.75" x14ac:dyDescent="0.25">
      <c r="A64" s="11" t="s">
        <v>107</v>
      </c>
      <c r="B64" s="20"/>
      <c r="C64" s="12">
        <f>SUM(C50:C62)</f>
        <v>375.35</v>
      </c>
    </row>
    <row r="68" spans="1:2" x14ac:dyDescent="0.2">
      <c r="A68" t="s">
        <v>59</v>
      </c>
      <c r="B68" s="40" t="s">
        <v>62</v>
      </c>
    </row>
    <row r="70" spans="1:2" x14ac:dyDescent="0.2">
      <c r="A70" s="39" t="s">
        <v>16</v>
      </c>
      <c r="B70" s="32">
        <v>25</v>
      </c>
    </row>
    <row r="71" spans="1:2" x14ac:dyDescent="0.2">
      <c r="A71" s="39" t="s">
        <v>17</v>
      </c>
      <c r="B71" s="32">
        <v>14.2</v>
      </c>
    </row>
    <row r="72" spans="1:2" x14ac:dyDescent="0.2">
      <c r="A72" s="39" t="s">
        <v>23</v>
      </c>
      <c r="B72" s="32">
        <v>20</v>
      </c>
    </row>
  </sheetData>
  <mergeCells count="4">
    <mergeCell ref="A1:C1"/>
    <mergeCell ref="A15:C15"/>
    <mergeCell ref="A30:C30"/>
    <mergeCell ref="A47:C47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4438A-16A6-413C-BD64-D25DACAF7D33}">
  <dimension ref="A1:M12"/>
  <sheetViews>
    <sheetView zoomScale="80" zoomScaleNormal="80" workbookViewId="0">
      <selection activeCell="M12" sqref="A1:M12"/>
    </sheetView>
  </sheetViews>
  <sheetFormatPr baseColWidth="10" defaultRowHeight="12.75" x14ac:dyDescent="0.2"/>
  <cols>
    <col min="1" max="1" width="24.140625" customWidth="1"/>
    <col min="2" max="2" width="26" customWidth="1"/>
    <col min="3" max="3" width="15" customWidth="1"/>
    <col min="5" max="5" width="26" customWidth="1"/>
    <col min="6" max="6" width="15" customWidth="1"/>
    <col min="8" max="8" width="26.5703125" customWidth="1"/>
    <col min="9" max="9" width="14.7109375" customWidth="1"/>
    <col min="11" max="11" width="21" customWidth="1"/>
    <col min="12" max="12" width="19.28515625" customWidth="1"/>
  </cols>
  <sheetData>
    <row r="1" spans="1:13" ht="118.5" customHeight="1" x14ac:dyDescent="0.25">
      <c r="A1" s="41"/>
      <c r="B1" s="42" t="s">
        <v>64</v>
      </c>
      <c r="C1" s="43"/>
      <c r="D1" s="9" t="s">
        <v>65</v>
      </c>
      <c r="E1" s="41" t="s">
        <v>66</v>
      </c>
      <c r="F1" s="43"/>
      <c r="G1" s="9" t="s">
        <v>65</v>
      </c>
      <c r="H1" s="41" t="s">
        <v>67</v>
      </c>
      <c r="I1" s="43"/>
      <c r="J1" s="9" t="s">
        <v>65</v>
      </c>
      <c r="K1" s="41" t="s">
        <v>68</v>
      </c>
      <c r="L1" s="43"/>
      <c r="M1" s="9" t="s">
        <v>65</v>
      </c>
    </row>
    <row r="2" spans="1:13" ht="114" customHeight="1" x14ac:dyDescent="0.2">
      <c r="A2" s="44" t="s">
        <v>69</v>
      </c>
      <c r="B2" s="44" t="s">
        <v>70</v>
      </c>
      <c r="C2" s="44"/>
      <c r="D2" s="45">
        <v>8</v>
      </c>
      <c r="E2" s="44" t="s">
        <v>71</v>
      </c>
      <c r="F2" s="44"/>
      <c r="G2" s="45">
        <v>2.5</v>
      </c>
      <c r="H2" s="44" t="s">
        <v>71</v>
      </c>
      <c r="I2" s="44"/>
      <c r="J2" s="45">
        <v>2.5</v>
      </c>
      <c r="K2" s="44" t="s">
        <v>72</v>
      </c>
      <c r="L2" s="44"/>
      <c r="M2" s="45">
        <v>4</v>
      </c>
    </row>
    <row r="3" spans="1:13" ht="109.5" customHeight="1" x14ac:dyDescent="0.2">
      <c r="A3" s="44" t="s">
        <v>73</v>
      </c>
      <c r="B3" s="44" t="s">
        <v>74</v>
      </c>
      <c r="C3" s="44"/>
      <c r="D3" s="45">
        <v>25</v>
      </c>
      <c r="E3" s="44" t="s">
        <v>75</v>
      </c>
      <c r="F3" s="44"/>
      <c r="G3" s="45">
        <v>30</v>
      </c>
      <c r="H3" s="44" t="s">
        <v>76</v>
      </c>
      <c r="I3" s="44"/>
      <c r="J3" s="45">
        <v>40</v>
      </c>
      <c r="K3" s="44" t="s">
        <v>77</v>
      </c>
      <c r="L3" s="44"/>
      <c r="M3" s="45">
        <v>6</v>
      </c>
    </row>
    <row r="4" spans="1:13" ht="100.5" customHeight="1" x14ac:dyDescent="0.2">
      <c r="A4" s="44" t="s">
        <v>78</v>
      </c>
      <c r="B4" s="44" t="s">
        <v>79</v>
      </c>
      <c r="C4" s="44"/>
      <c r="D4" s="45">
        <v>45</v>
      </c>
      <c r="E4" s="44" t="s">
        <v>79</v>
      </c>
      <c r="F4" s="44"/>
      <c r="G4" s="45">
        <v>20</v>
      </c>
      <c r="H4" s="44"/>
      <c r="I4" s="44"/>
      <c r="J4" s="45"/>
      <c r="K4" s="44"/>
      <c r="L4" s="44"/>
      <c r="M4" s="45"/>
    </row>
    <row r="5" spans="1:13" ht="15" x14ac:dyDescent="0.2">
      <c r="A5" s="44" t="s">
        <v>80</v>
      </c>
      <c r="B5" s="44"/>
      <c r="C5" s="44"/>
      <c r="D5" s="45">
        <v>3</v>
      </c>
      <c r="E5" s="44"/>
      <c r="F5" s="44"/>
      <c r="G5" s="45">
        <v>3</v>
      </c>
      <c r="H5" s="44"/>
      <c r="I5" s="44"/>
      <c r="J5" s="45"/>
      <c r="K5" s="44"/>
      <c r="L5" s="44"/>
      <c r="M5" s="45"/>
    </row>
    <row r="6" spans="1:13" ht="30" x14ac:dyDescent="0.2">
      <c r="A6" s="44" t="s">
        <v>81</v>
      </c>
      <c r="B6" s="6"/>
      <c r="C6" s="44"/>
      <c r="D6" s="45">
        <v>15</v>
      </c>
      <c r="E6" s="6"/>
      <c r="F6" s="44"/>
      <c r="G6" s="45">
        <v>25</v>
      </c>
      <c r="H6" s="6"/>
      <c r="I6" s="44"/>
      <c r="J6" s="45">
        <v>5</v>
      </c>
      <c r="K6" s="6"/>
      <c r="L6" s="44" t="s">
        <v>82</v>
      </c>
      <c r="M6" s="45">
        <v>5</v>
      </c>
    </row>
    <row r="7" spans="1:13" ht="15" x14ac:dyDescent="0.2">
      <c r="A7" s="44" t="s">
        <v>83</v>
      </c>
      <c r="B7" s="6"/>
      <c r="C7" s="44"/>
      <c r="D7" s="45">
        <v>22</v>
      </c>
      <c r="E7" s="6"/>
      <c r="F7" s="44"/>
      <c r="G7" s="45">
        <v>30</v>
      </c>
      <c r="H7" s="6"/>
      <c r="I7" s="44"/>
      <c r="J7" s="45">
        <v>40</v>
      </c>
      <c r="K7" s="6"/>
      <c r="L7" s="44" t="s">
        <v>84</v>
      </c>
      <c r="M7" s="45">
        <v>2</v>
      </c>
    </row>
    <row r="8" spans="1:13" ht="15" x14ac:dyDescent="0.2">
      <c r="A8" s="44" t="s">
        <v>85</v>
      </c>
      <c r="B8" s="6"/>
      <c r="C8" s="6"/>
      <c r="D8" s="45">
        <v>15</v>
      </c>
      <c r="E8" s="6"/>
      <c r="F8" s="6"/>
      <c r="G8" s="45">
        <v>20</v>
      </c>
      <c r="H8" s="6"/>
      <c r="I8" s="6"/>
      <c r="J8" s="45">
        <v>15</v>
      </c>
      <c r="K8" s="6"/>
      <c r="L8" s="6"/>
      <c r="M8" s="45">
        <v>0</v>
      </c>
    </row>
    <row r="9" spans="1:13" ht="15" x14ac:dyDescent="0.2">
      <c r="A9" s="44" t="s">
        <v>86</v>
      </c>
      <c r="B9" s="6"/>
      <c r="C9" s="6"/>
      <c r="D9" s="45">
        <v>4</v>
      </c>
      <c r="E9" s="6"/>
      <c r="F9" s="6"/>
      <c r="G9" s="45">
        <v>12</v>
      </c>
      <c r="H9" s="6"/>
      <c r="I9" s="6"/>
      <c r="J9" s="45">
        <v>15</v>
      </c>
      <c r="K9" s="6"/>
      <c r="L9" s="6" t="s">
        <v>84</v>
      </c>
      <c r="M9" s="45">
        <v>2</v>
      </c>
    </row>
    <row r="10" spans="1:13" ht="15" x14ac:dyDescent="0.2">
      <c r="A10" s="44" t="s">
        <v>87</v>
      </c>
      <c r="B10" s="6"/>
      <c r="C10" s="44"/>
      <c r="D10" s="45">
        <v>15</v>
      </c>
      <c r="E10" s="6"/>
      <c r="F10" s="44"/>
      <c r="G10" s="45">
        <v>15</v>
      </c>
      <c r="H10" s="6"/>
      <c r="I10" s="44"/>
      <c r="J10" s="45">
        <v>15</v>
      </c>
      <c r="K10" s="6"/>
      <c r="L10" s="44"/>
      <c r="M10" s="45">
        <v>0</v>
      </c>
    </row>
    <row r="11" spans="1:13" ht="15.75" x14ac:dyDescent="0.25">
      <c r="A11" s="46" t="s">
        <v>88</v>
      </c>
      <c r="B11" s="46"/>
      <c r="C11" s="46"/>
      <c r="D11" s="47">
        <f>SUM(D2:D10)</f>
        <v>152</v>
      </c>
      <c r="E11" s="46"/>
      <c r="F11" s="46"/>
      <c r="G11" s="47">
        <f>SUM(G2:G10)</f>
        <v>157.5</v>
      </c>
      <c r="H11" s="46"/>
      <c r="I11" s="46"/>
      <c r="J11" s="47">
        <f>SUM(J2:J10)</f>
        <v>132.5</v>
      </c>
      <c r="K11" s="46"/>
      <c r="L11" s="46"/>
      <c r="M11" s="47">
        <f>SUM(M2:M10)</f>
        <v>19</v>
      </c>
    </row>
    <row r="12" spans="1:13" ht="15" x14ac:dyDescent="0.2">
      <c r="A12" s="48">
        <v>4</v>
      </c>
      <c r="B12" s="6"/>
      <c r="C12" s="8"/>
      <c r="D12" s="8"/>
      <c r="E12" s="6"/>
      <c r="F12" s="8"/>
      <c r="G12" s="8"/>
      <c r="H12" s="8"/>
      <c r="I12" s="8"/>
      <c r="J12" s="8"/>
      <c r="K12" s="8"/>
      <c r="L12" s="8"/>
      <c r="M12" s="8"/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97F69-726A-4F13-8DBC-877499A77321}">
  <dimension ref="A1:I6"/>
  <sheetViews>
    <sheetView workbookViewId="0">
      <selection activeCell="L32" sqref="L32"/>
    </sheetView>
  </sheetViews>
  <sheetFormatPr baseColWidth="10" defaultRowHeight="12.75" x14ac:dyDescent="0.2"/>
  <cols>
    <col min="1" max="1" width="16" customWidth="1"/>
    <col min="2" max="2" width="16.28515625" customWidth="1"/>
  </cols>
  <sheetData>
    <row r="1" spans="1:9" ht="25.5" x14ac:dyDescent="0.2">
      <c r="A1" s="49" t="s">
        <v>89</v>
      </c>
      <c r="B1" s="49" t="s">
        <v>90</v>
      </c>
      <c r="C1" s="49" t="s">
        <v>91</v>
      </c>
      <c r="D1" s="49" t="s">
        <v>92</v>
      </c>
      <c r="E1" s="49" t="s">
        <v>93</v>
      </c>
      <c r="F1" s="49" t="s">
        <v>94</v>
      </c>
      <c r="G1" s="49" t="s">
        <v>95</v>
      </c>
      <c r="H1" s="49" t="s">
        <v>96</v>
      </c>
      <c r="I1" s="49" t="s">
        <v>97</v>
      </c>
    </row>
    <row r="2" spans="1:9" ht="44.25" customHeight="1" x14ac:dyDescent="0.2">
      <c r="A2" s="50"/>
      <c r="B2" s="50"/>
      <c r="C2" s="50"/>
      <c r="D2" s="50"/>
      <c r="E2" s="50"/>
      <c r="F2" s="50"/>
      <c r="G2" s="50"/>
      <c r="H2" s="50"/>
      <c r="I2" s="50"/>
    </row>
    <row r="3" spans="1:9" x14ac:dyDescent="0.2">
      <c r="A3" s="8" t="s">
        <v>98</v>
      </c>
      <c r="B3" s="51">
        <v>78</v>
      </c>
      <c r="C3" s="52">
        <v>130</v>
      </c>
      <c r="D3" s="53">
        <v>30</v>
      </c>
      <c r="E3" s="54">
        <v>40</v>
      </c>
      <c r="F3" s="55">
        <v>4</v>
      </c>
      <c r="G3" s="55">
        <v>6</v>
      </c>
      <c r="H3" s="56">
        <v>55</v>
      </c>
      <c r="I3" s="57">
        <v>80</v>
      </c>
    </row>
    <row r="4" spans="1:9" x14ac:dyDescent="0.2">
      <c r="A4" s="8" t="s">
        <v>81</v>
      </c>
      <c r="B4" s="51">
        <v>15</v>
      </c>
      <c r="C4" s="52">
        <v>40</v>
      </c>
      <c r="D4" s="53">
        <v>20</v>
      </c>
      <c r="E4" s="54">
        <v>10</v>
      </c>
      <c r="F4" s="55">
        <v>2</v>
      </c>
      <c r="G4" s="55">
        <v>2</v>
      </c>
      <c r="H4" s="56">
        <v>7</v>
      </c>
      <c r="I4" s="57">
        <v>5</v>
      </c>
    </row>
    <row r="5" spans="1:9" x14ac:dyDescent="0.2">
      <c r="A5" s="58" t="s">
        <v>99</v>
      </c>
      <c r="B5" s="59">
        <f t="shared" ref="B5:I5" si="0">SUM(B3:B4)</f>
        <v>93</v>
      </c>
      <c r="C5" s="59">
        <f t="shared" si="0"/>
        <v>170</v>
      </c>
      <c r="D5" s="59">
        <f t="shared" si="0"/>
        <v>50</v>
      </c>
      <c r="E5" s="59">
        <f t="shared" si="0"/>
        <v>50</v>
      </c>
      <c r="F5" s="59">
        <f t="shared" si="0"/>
        <v>6</v>
      </c>
      <c r="G5" s="59">
        <f t="shared" si="0"/>
        <v>8</v>
      </c>
      <c r="H5" s="59">
        <f t="shared" si="0"/>
        <v>62</v>
      </c>
      <c r="I5" s="59">
        <f t="shared" si="0"/>
        <v>85</v>
      </c>
    </row>
    <row r="6" spans="1:9" x14ac:dyDescent="0.2">
      <c r="A6" t="s">
        <v>100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workbookViewId="0">
      <selection activeCell="E26" sqref="A1:E26"/>
    </sheetView>
  </sheetViews>
  <sheetFormatPr baseColWidth="10" defaultRowHeight="12.75" x14ac:dyDescent="0.2"/>
  <cols>
    <col min="1" max="1" width="22.28515625" customWidth="1"/>
    <col min="2" max="2" width="11.7109375" bestFit="1" customWidth="1"/>
    <col min="3" max="3" width="21.42578125" customWidth="1"/>
    <col min="4" max="4" width="14.140625" customWidth="1"/>
    <col min="5" max="5" width="16.85546875" customWidth="1"/>
  </cols>
  <sheetData>
    <row r="1" spans="1:5" s="1" customFormat="1" ht="51" x14ac:dyDescent="0.2">
      <c r="A1" s="6"/>
      <c r="B1" s="16" t="s">
        <v>12</v>
      </c>
      <c r="C1" s="16" t="s">
        <v>2</v>
      </c>
      <c r="D1" s="16" t="s">
        <v>8</v>
      </c>
      <c r="E1" s="16" t="s">
        <v>28</v>
      </c>
    </row>
    <row r="2" spans="1:5" s="1" customFormat="1" x14ac:dyDescent="0.2">
      <c r="A2" s="15" t="s">
        <v>4</v>
      </c>
      <c r="B2" s="6"/>
      <c r="C2" s="6"/>
      <c r="D2" s="6"/>
      <c r="E2" s="6"/>
    </row>
    <row r="3" spans="1:5" x14ac:dyDescent="0.2">
      <c r="A3" s="8" t="s">
        <v>0</v>
      </c>
      <c r="B3" s="29">
        <v>75000</v>
      </c>
      <c r="C3" s="7">
        <f>(B3-C4)/B8</f>
        <v>6750</v>
      </c>
      <c r="D3" s="7"/>
      <c r="E3" s="7"/>
    </row>
    <row r="4" spans="1:5" x14ac:dyDescent="0.2">
      <c r="A4" s="8" t="s">
        <v>3</v>
      </c>
      <c r="B4" s="13">
        <v>0.1</v>
      </c>
      <c r="C4" s="25">
        <f>B3*B4</f>
        <v>7500</v>
      </c>
      <c r="D4" s="7"/>
      <c r="E4" s="7"/>
    </row>
    <row r="5" spans="1:5" x14ac:dyDescent="0.2">
      <c r="A5" s="8" t="s">
        <v>1</v>
      </c>
      <c r="B5" s="13">
        <v>0.05</v>
      </c>
      <c r="C5" s="7">
        <f>B3*B5</f>
        <v>3750</v>
      </c>
      <c r="D5" s="7"/>
      <c r="E5" s="7"/>
    </row>
    <row r="6" spans="1:5" x14ac:dyDescent="0.2">
      <c r="A6" s="8" t="s">
        <v>13</v>
      </c>
      <c r="B6" s="13">
        <v>0.01</v>
      </c>
      <c r="C6" s="7">
        <f>B3*B6</f>
        <v>750</v>
      </c>
      <c r="D6" s="7"/>
      <c r="E6" s="7"/>
    </row>
    <row r="7" spans="1:5" x14ac:dyDescent="0.2">
      <c r="A7" s="8" t="s">
        <v>26</v>
      </c>
      <c r="B7" s="13">
        <v>5.0000000000000001E-3</v>
      </c>
      <c r="C7" s="7">
        <f>B3*B7</f>
        <v>375</v>
      </c>
      <c r="D7" s="7"/>
      <c r="E7" s="7"/>
    </row>
    <row r="8" spans="1:5" ht="15" customHeight="1" x14ac:dyDescent="0.2">
      <c r="A8" s="6" t="s">
        <v>25</v>
      </c>
      <c r="B8" s="30">
        <v>10</v>
      </c>
      <c r="D8" s="7"/>
      <c r="E8" s="7"/>
    </row>
    <row r="9" spans="1:5" ht="15.75" x14ac:dyDescent="0.25">
      <c r="A9" s="9" t="s">
        <v>5</v>
      </c>
      <c r="B9" s="7"/>
      <c r="C9" s="7">
        <f>SUM(C5:C8)+C3</f>
        <v>11625</v>
      </c>
      <c r="D9" s="7"/>
      <c r="E9" s="12">
        <f>C9/(B17+B19*B20)</f>
        <v>23.25</v>
      </c>
    </row>
    <row r="10" spans="1:5" x14ac:dyDescent="0.2">
      <c r="A10" s="8"/>
      <c r="B10" s="7"/>
      <c r="C10" s="7"/>
      <c r="D10" s="7"/>
      <c r="E10" s="7"/>
    </row>
    <row r="11" spans="1:5" x14ac:dyDescent="0.2">
      <c r="A11" s="9" t="s">
        <v>6</v>
      </c>
      <c r="B11" s="7" t="s">
        <v>34</v>
      </c>
      <c r="C11" s="7"/>
      <c r="D11" s="8"/>
      <c r="E11" s="7"/>
    </row>
    <row r="12" spans="1:5" x14ac:dyDescent="0.2">
      <c r="A12" s="8" t="s">
        <v>7</v>
      </c>
      <c r="B12" s="7"/>
      <c r="C12" s="7"/>
      <c r="D12" s="26">
        <v>15</v>
      </c>
      <c r="E12" s="7"/>
    </row>
    <row r="13" spans="1:5" x14ac:dyDescent="0.2">
      <c r="A13" s="8" t="s">
        <v>9</v>
      </c>
      <c r="B13" s="7"/>
      <c r="C13" s="7"/>
      <c r="D13" s="26">
        <v>0.4</v>
      </c>
      <c r="E13" s="7"/>
    </row>
    <row r="14" spans="1:5" x14ac:dyDescent="0.2">
      <c r="A14" s="8" t="s">
        <v>10</v>
      </c>
      <c r="B14" s="7"/>
      <c r="C14" s="7"/>
      <c r="D14" s="26">
        <v>6.2</v>
      </c>
      <c r="E14" s="7"/>
    </row>
    <row r="15" spans="1:5" x14ac:dyDescent="0.2">
      <c r="A15" s="8"/>
      <c r="B15" s="8"/>
      <c r="C15" s="8"/>
      <c r="D15" s="8"/>
      <c r="E15" s="8"/>
    </row>
    <row r="16" spans="1:5" x14ac:dyDescent="0.2">
      <c r="A16" s="9" t="s">
        <v>27</v>
      </c>
      <c r="B16" s="8"/>
      <c r="C16" s="8"/>
      <c r="D16" s="8"/>
      <c r="E16" s="8"/>
    </row>
    <row r="17" spans="1:5" x14ac:dyDescent="0.2">
      <c r="A17" s="8" t="s">
        <v>29</v>
      </c>
      <c r="B17" s="30">
        <v>500</v>
      </c>
      <c r="C17" s="8"/>
      <c r="D17" s="8"/>
      <c r="E17" s="8"/>
    </row>
    <row r="18" spans="1:5" x14ac:dyDescent="0.2">
      <c r="A18" s="8" t="s">
        <v>30</v>
      </c>
      <c r="B18" s="27" t="s">
        <v>33</v>
      </c>
      <c r="C18" s="8"/>
      <c r="D18" s="8"/>
      <c r="E18" s="8"/>
    </row>
    <row r="19" spans="1:5" x14ac:dyDescent="0.2">
      <c r="A19" s="8" t="s">
        <v>31</v>
      </c>
      <c r="B19" s="30">
        <v>0</v>
      </c>
      <c r="C19" s="8"/>
      <c r="D19" s="8"/>
      <c r="E19" s="8"/>
    </row>
    <row r="20" spans="1:5" x14ac:dyDescent="0.2">
      <c r="A20" s="8" t="s">
        <v>32</v>
      </c>
      <c r="B20" s="30">
        <v>0</v>
      </c>
      <c r="C20" s="8"/>
      <c r="D20" s="8"/>
      <c r="E20" s="8"/>
    </row>
    <row r="21" spans="1:5" x14ac:dyDescent="0.2">
      <c r="A21" s="8" t="s">
        <v>47</v>
      </c>
      <c r="B21" s="8"/>
      <c r="C21" s="8">
        <f>B17+B19*B20</f>
        <v>500</v>
      </c>
      <c r="D21" s="8"/>
      <c r="E21" s="8"/>
    </row>
    <row r="22" spans="1:5" x14ac:dyDescent="0.2">
      <c r="A22" s="8"/>
      <c r="B22" s="8"/>
      <c r="C22" s="8"/>
      <c r="D22" s="8"/>
      <c r="E22" s="8"/>
    </row>
    <row r="23" spans="1:5" ht="15.75" x14ac:dyDescent="0.25">
      <c r="A23" s="9" t="s">
        <v>11</v>
      </c>
      <c r="B23" s="8"/>
      <c r="C23" s="8"/>
      <c r="D23" s="12">
        <f>SUM(D12:D15)</f>
        <v>21.6</v>
      </c>
      <c r="E23" s="8"/>
    </row>
    <row r="24" spans="1:5" x14ac:dyDescent="0.2">
      <c r="A24" s="8"/>
      <c r="B24" s="8"/>
      <c r="C24" s="8"/>
      <c r="D24" s="8"/>
      <c r="E24" s="8"/>
    </row>
    <row r="25" spans="1:5" x14ac:dyDescent="0.2">
      <c r="A25" s="69" t="s">
        <v>54</v>
      </c>
      <c r="B25" s="69"/>
      <c r="C25" s="69"/>
      <c r="D25" s="69"/>
      <c r="E25" s="8"/>
    </row>
    <row r="26" spans="1:5" ht="20.25" x14ac:dyDescent="0.3">
      <c r="A26" s="69"/>
      <c r="B26" s="69"/>
      <c r="C26" s="69"/>
      <c r="D26" s="69"/>
      <c r="E26" s="28">
        <f>E9+D23</f>
        <v>44.85</v>
      </c>
    </row>
    <row r="29" spans="1:5" ht="1.5" customHeight="1" x14ac:dyDescent="0.2"/>
    <row r="30" spans="1:5" ht="78" customHeight="1" x14ac:dyDescent="0.2">
      <c r="A30" s="6"/>
      <c r="B30" s="37" t="s">
        <v>12</v>
      </c>
      <c r="C30" s="37" t="s">
        <v>2</v>
      </c>
      <c r="D30" s="37" t="s">
        <v>8</v>
      </c>
      <c r="E30" s="37" t="s">
        <v>60</v>
      </c>
    </row>
    <row r="31" spans="1:5" x14ac:dyDescent="0.2">
      <c r="A31" s="15" t="s">
        <v>4</v>
      </c>
      <c r="B31" s="6"/>
      <c r="C31" s="6"/>
      <c r="D31" s="6"/>
      <c r="E31" s="6"/>
    </row>
    <row r="32" spans="1:5" x14ac:dyDescent="0.2">
      <c r="A32" s="8" t="s">
        <v>0</v>
      </c>
      <c r="B32" s="26">
        <v>120000</v>
      </c>
      <c r="C32" s="7">
        <f>B32/10*9/10</f>
        <v>10800</v>
      </c>
      <c r="D32" s="7"/>
      <c r="E32" s="7"/>
    </row>
    <row r="33" spans="1:5" x14ac:dyDescent="0.2">
      <c r="A33" s="8" t="s">
        <v>3</v>
      </c>
      <c r="B33" s="38">
        <v>0.2</v>
      </c>
      <c r="C33" s="25">
        <f>B32*B33</f>
        <v>24000</v>
      </c>
      <c r="D33" s="7"/>
      <c r="E33" s="7"/>
    </row>
    <row r="34" spans="1:5" x14ac:dyDescent="0.2">
      <c r="A34" s="8" t="s">
        <v>1</v>
      </c>
      <c r="B34" s="13">
        <v>0.05</v>
      </c>
      <c r="C34" s="7">
        <f>B32*B34</f>
        <v>6000</v>
      </c>
      <c r="D34" s="7"/>
      <c r="E34" s="7"/>
    </row>
    <row r="35" spans="1:5" x14ac:dyDescent="0.2">
      <c r="A35" s="8" t="s">
        <v>13</v>
      </c>
      <c r="B35" s="13">
        <v>0.01</v>
      </c>
      <c r="C35" s="7">
        <f>B32*B35</f>
        <v>1200</v>
      </c>
      <c r="D35" s="7"/>
      <c r="E35" s="7"/>
    </row>
    <row r="36" spans="1:5" x14ac:dyDescent="0.2">
      <c r="A36" s="8" t="s">
        <v>61</v>
      </c>
      <c r="B36" s="13">
        <v>5.0000000000000001E-3</v>
      </c>
      <c r="C36" s="7">
        <f>B32*B36</f>
        <v>600</v>
      </c>
      <c r="D36" s="7"/>
      <c r="E36" s="7"/>
    </row>
    <row r="37" spans="1:5" x14ac:dyDescent="0.2">
      <c r="A37" s="6" t="s">
        <v>25</v>
      </c>
      <c r="B37" s="30">
        <v>10</v>
      </c>
      <c r="C37" s="7"/>
      <c r="D37" s="7"/>
      <c r="E37" s="7"/>
    </row>
    <row r="38" spans="1:5" ht="15.75" x14ac:dyDescent="0.25">
      <c r="A38" s="9" t="s">
        <v>5</v>
      </c>
      <c r="B38" s="7"/>
      <c r="C38" s="7">
        <f>SUM(C34:C36)+C32</f>
        <v>18600</v>
      </c>
      <c r="D38" s="7"/>
      <c r="E38" s="12">
        <f>C38/500</f>
        <v>37.200000000000003</v>
      </c>
    </row>
    <row r="39" spans="1:5" x14ac:dyDescent="0.2">
      <c r="A39" s="8"/>
      <c r="B39" s="7"/>
      <c r="C39" s="7"/>
      <c r="D39" s="7"/>
      <c r="E39" s="7"/>
    </row>
    <row r="40" spans="1:5" x14ac:dyDescent="0.2">
      <c r="A40" s="9" t="s">
        <v>6</v>
      </c>
      <c r="B40" s="7"/>
      <c r="C40" s="7"/>
      <c r="D40" s="8"/>
      <c r="E40" s="7"/>
    </row>
    <row r="41" spans="1:5" x14ac:dyDescent="0.2">
      <c r="A41" s="8" t="s">
        <v>7</v>
      </c>
      <c r="B41" s="7"/>
      <c r="C41" s="7"/>
      <c r="D41" s="26">
        <v>15</v>
      </c>
      <c r="E41" s="7"/>
    </row>
    <row r="42" spans="1:5" x14ac:dyDescent="0.2">
      <c r="A42" s="8" t="s">
        <v>9</v>
      </c>
      <c r="B42" s="7"/>
      <c r="C42" s="7"/>
      <c r="D42" s="26">
        <v>0.4</v>
      </c>
      <c r="E42" s="7"/>
    </row>
    <row r="43" spans="1:5" x14ac:dyDescent="0.2">
      <c r="A43" s="8" t="s">
        <v>10</v>
      </c>
      <c r="B43" s="7"/>
      <c r="C43" s="7"/>
      <c r="D43" s="26">
        <v>6.2</v>
      </c>
      <c r="E43" s="7"/>
    </row>
    <row r="44" spans="1:5" x14ac:dyDescent="0.2">
      <c r="A44" s="8"/>
      <c r="B44" s="8"/>
      <c r="C44" s="8"/>
      <c r="D44" s="8"/>
      <c r="E44" s="8"/>
    </row>
    <row r="45" spans="1:5" x14ac:dyDescent="0.2">
      <c r="A45" s="9" t="s">
        <v>27</v>
      </c>
      <c r="B45" s="8"/>
      <c r="C45" s="8"/>
      <c r="D45" s="8"/>
      <c r="E45" s="8"/>
    </row>
    <row r="46" spans="1:5" ht="12.75" customHeight="1" x14ac:dyDescent="0.2">
      <c r="A46" s="8" t="s">
        <v>29</v>
      </c>
      <c r="B46" s="30">
        <v>500</v>
      </c>
      <c r="C46" s="8"/>
      <c r="D46" s="8"/>
      <c r="E46" s="8"/>
    </row>
    <row r="47" spans="1:5" x14ac:dyDescent="0.2">
      <c r="A47" s="8" t="s">
        <v>30</v>
      </c>
      <c r="B47" s="27" t="s">
        <v>33</v>
      </c>
      <c r="C47" s="8"/>
      <c r="D47" s="8"/>
      <c r="E47" s="8"/>
    </row>
    <row r="48" spans="1:5" x14ac:dyDescent="0.2">
      <c r="A48" s="8" t="s">
        <v>31</v>
      </c>
      <c r="B48" s="30">
        <v>0</v>
      </c>
      <c r="C48" s="8"/>
      <c r="D48" s="8"/>
      <c r="E48" s="8"/>
    </row>
    <row r="49" spans="1:5" x14ac:dyDescent="0.2">
      <c r="A49" s="8" t="s">
        <v>32</v>
      </c>
      <c r="B49" s="30">
        <v>0</v>
      </c>
      <c r="C49" s="8"/>
      <c r="D49" s="8"/>
      <c r="E49" s="8"/>
    </row>
    <row r="50" spans="1:5" x14ac:dyDescent="0.2">
      <c r="A50" s="8" t="s">
        <v>47</v>
      </c>
      <c r="B50" s="8"/>
      <c r="C50" s="8">
        <f>B46+B48*B49</f>
        <v>500</v>
      </c>
      <c r="D50" s="8"/>
      <c r="E50" s="8"/>
    </row>
    <row r="51" spans="1:5" x14ac:dyDescent="0.2">
      <c r="A51" s="8"/>
      <c r="B51" s="8"/>
      <c r="C51" s="8"/>
      <c r="D51" s="8"/>
      <c r="E51" s="8"/>
    </row>
    <row r="52" spans="1:5" ht="15.75" x14ac:dyDescent="0.25">
      <c r="A52" s="9" t="s">
        <v>11</v>
      </c>
      <c r="B52" s="8"/>
      <c r="C52" s="8"/>
      <c r="D52" s="12">
        <f>SUM(D41:D44)</f>
        <v>21.6</v>
      </c>
      <c r="E52" s="8"/>
    </row>
    <row r="53" spans="1:5" x14ac:dyDescent="0.2">
      <c r="A53" s="8"/>
      <c r="B53" s="8"/>
      <c r="C53" s="8"/>
      <c r="D53" s="8"/>
      <c r="E53" s="8"/>
    </row>
    <row r="54" spans="1:5" x14ac:dyDescent="0.2">
      <c r="A54" s="69" t="s">
        <v>54</v>
      </c>
      <c r="B54" s="69"/>
      <c r="C54" s="69"/>
      <c r="D54" s="69"/>
      <c r="E54" s="8"/>
    </row>
    <row r="55" spans="1:5" ht="20.25" x14ac:dyDescent="0.3">
      <c r="A55" s="69"/>
      <c r="B55" s="69"/>
      <c r="C55" s="69"/>
      <c r="D55" s="69"/>
      <c r="E55" s="28">
        <f>E38+D52</f>
        <v>58.800000000000004</v>
      </c>
    </row>
  </sheetData>
  <mergeCells count="2">
    <mergeCell ref="A25:D26"/>
    <mergeCell ref="A54:D55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workbookViewId="0">
      <selection activeCell="E26" sqref="A1:E26"/>
    </sheetView>
  </sheetViews>
  <sheetFormatPr baseColWidth="10" defaultRowHeight="12.75" x14ac:dyDescent="0.2"/>
  <cols>
    <col min="1" max="1" width="27.42578125" customWidth="1"/>
    <col min="3" max="3" width="13.28515625" customWidth="1"/>
    <col min="4" max="4" width="17.28515625" customWidth="1"/>
    <col min="5" max="5" width="20.5703125" customWidth="1"/>
  </cols>
  <sheetData>
    <row r="1" spans="1:5" s="1" customFormat="1" ht="63.75" customHeight="1" x14ac:dyDescent="0.2">
      <c r="A1" s="6"/>
      <c r="B1" s="6" t="s">
        <v>12</v>
      </c>
      <c r="C1" s="6" t="s">
        <v>2</v>
      </c>
      <c r="D1" s="6" t="s">
        <v>8</v>
      </c>
      <c r="E1" s="6" t="s">
        <v>35</v>
      </c>
    </row>
    <row r="2" spans="1:5" s="1" customFormat="1" x14ac:dyDescent="0.2">
      <c r="A2" s="15" t="s">
        <v>4</v>
      </c>
      <c r="B2" s="6"/>
      <c r="C2" s="6"/>
      <c r="D2" s="6"/>
      <c r="E2" s="6"/>
    </row>
    <row r="3" spans="1:5" x14ac:dyDescent="0.2">
      <c r="A3" s="8" t="s">
        <v>0</v>
      </c>
      <c r="B3" s="29">
        <v>12000</v>
      </c>
      <c r="C3" s="7">
        <f>(B3-C4)/B8</f>
        <v>1080</v>
      </c>
      <c r="D3" s="7"/>
      <c r="E3" s="7"/>
    </row>
    <row r="4" spans="1:5" x14ac:dyDescent="0.2">
      <c r="A4" s="8" t="s">
        <v>3</v>
      </c>
      <c r="B4" s="13">
        <v>0.1</v>
      </c>
      <c r="C4" s="25">
        <f>B3*B4</f>
        <v>1200</v>
      </c>
      <c r="D4" s="7"/>
      <c r="E4" s="7"/>
    </row>
    <row r="5" spans="1:5" x14ac:dyDescent="0.2">
      <c r="A5" s="8" t="s">
        <v>1</v>
      </c>
      <c r="B5" s="13">
        <v>0.05</v>
      </c>
      <c r="C5" s="7">
        <f>B3*B5</f>
        <v>600</v>
      </c>
      <c r="D5" s="7"/>
      <c r="E5" s="7"/>
    </row>
    <row r="6" spans="1:5" x14ac:dyDescent="0.2">
      <c r="A6" s="8" t="s">
        <v>13</v>
      </c>
      <c r="B6" s="13">
        <v>0.01</v>
      </c>
      <c r="C6" s="7">
        <f>B3*B6</f>
        <v>120</v>
      </c>
      <c r="D6" s="7"/>
      <c r="E6" s="7"/>
    </row>
    <row r="7" spans="1:5" x14ac:dyDescent="0.2">
      <c r="A7" s="8" t="s">
        <v>26</v>
      </c>
      <c r="B7" s="13">
        <v>5.0000000000000001E-3</v>
      </c>
      <c r="C7" s="7">
        <f>B3*B7</f>
        <v>60</v>
      </c>
      <c r="D7" s="7"/>
      <c r="E7" s="7"/>
    </row>
    <row r="8" spans="1:5" ht="15" customHeight="1" x14ac:dyDescent="0.2">
      <c r="A8" s="6" t="s">
        <v>25</v>
      </c>
      <c r="B8" s="30">
        <v>10</v>
      </c>
      <c r="D8" s="7"/>
      <c r="E8" s="7"/>
    </row>
    <row r="9" spans="1:5" ht="15.75" x14ac:dyDescent="0.25">
      <c r="A9" s="9" t="s">
        <v>5</v>
      </c>
      <c r="B9" s="7"/>
      <c r="C9" s="7">
        <f>SUM(C5:C8)+C3</f>
        <v>1860</v>
      </c>
      <c r="D9" s="7"/>
      <c r="E9" s="12">
        <f>C9/(B17+B19*B20)</f>
        <v>18.600000000000001</v>
      </c>
    </row>
    <row r="10" spans="1:5" x14ac:dyDescent="0.2">
      <c r="A10" s="8"/>
      <c r="B10" s="7"/>
      <c r="C10" s="7"/>
      <c r="D10" s="7"/>
      <c r="E10" s="7"/>
    </row>
    <row r="11" spans="1:5" x14ac:dyDescent="0.2">
      <c r="A11" s="9" t="s">
        <v>6</v>
      </c>
      <c r="B11" s="7" t="s">
        <v>34</v>
      </c>
      <c r="C11" s="7"/>
      <c r="D11" s="8"/>
      <c r="E11" s="7"/>
    </row>
    <row r="12" spans="1:5" x14ac:dyDescent="0.2">
      <c r="A12" s="8" t="s">
        <v>7</v>
      </c>
      <c r="B12" s="7"/>
      <c r="C12" s="7"/>
      <c r="D12" s="29">
        <v>0</v>
      </c>
      <c r="E12" s="7"/>
    </row>
    <row r="13" spans="1:5" x14ac:dyDescent="0.2">
      <c r="A13" s="8" t="s">
        <v>15</v>
      </c>
      <c r="B13" s="7"/>
      <c r="C13" s="7"/>
      <c r="D13" s="29">
        <v>3</v>
      </c>
      <c r="E13" s="7"/>
    </row>
    <row r="14" spans="1:5" x14ac:dyDescent="0.2">
      <c r="A14" s="8" t="s">
        <v>10</v>
      </c>
      <c r="B14" s="7"/>
      <c r="C14" s="7"/>
      <c r="D14" s="29">
        <v>2.1</v>
      </c>
      <c r="E14" s="7"/>
    </row>
    <row r="15" spans="1:5" x14ac:dyDescent="0.2">
      <c r="A15" s="8"/>
      <c r="B15" s="8"/>
      <c r="C15" s="8"/>
      <c r="D15" s="8"/>
      <c r="E15" s="8"/>
    </row>
    <row r="16" spans="1:5" x14ac:dyDescent="0.2">
      <c r="A16" s="9" t="s">
        <v>27</v>
      </c>
      <c r="B16" s="8"/>
      <c r="C16" s="8"/>
      <c r="D16" s="8"/>
      <c r="E16" s="8"/>
    </row>
    <row r="17" spans="1:5" x14ac:dyDescent="0.2">
      <c r="A17" s="8" t="s">
        <v>29</v>
      </c>
      <c r="B17" s="30">
        <v>0</v>
      </c>
      <c r="C17" s="8"/>
      <c r="D17" s="8"/>
      <c r="E17" s="8"/>
    </row>
    <row r="18" spans="1:5" x14ac:dyDescent="0.2">
      <c r="A18" s="8" t="s">
        <v>30</v>
      </c>
      <c r="B18" s="27" t="s">
        <v>39</v>
      </c>
      <c r="C18" s="8"/>
      <c r="D18" s="8"/>
      <c r="E18" s="8"/>
    </row>
    <row r="19" spans="1:5" x14ac:dyDescent="0.2">
      <c r="A19" s="8" t="s">
        <v>31</v>
      </c>
      <c r="B19" s="30">
        <v>2.5</v>
      </c>
      <c r="C19" s="8"/>
      <c r="D19" s="8"/>
      <c r="E19" s="8"/>
    </row>
    <row r="20" spans="1:5" x14ac:dyDescent="0.2">
      <c r="A20" s="8" t="s">
        <v>36</v>
      </c>
      <c r="B20" s="30">
        <v>40</v>
      </c>
      <c r="C20" s="8"/>
      <c r="D20" s="8"/>
      <c r="E20" s="8"/>
    </row>
    <row r="21" spans="1:5" x14ac:dyDescent="0.2">
      <c r="A21" s="8" t="s">
        <v>47</v>
      </c>
      <c r="B21" s="8"/>
      <c r="C21" s="8">
        <f>B17+B19*B20</f>
        <v>100</v>
      </c>
      <c r="D21" s="8"/>
      <c r="E21" s="8"/>
    </row>
    <row r="22" spans="1:5" ht="15.75" x14ac:dyDescent="0.25">
      <c r="A22" s="9" t="s">
        <v>11</v>
      </c>
      <c r="B22" s="8"/>
      <c r="C22" s="8"/>
      <c r="D22" s="12">
        <f>SUM(D12:D15)</f>
        <v>5.0999999999999996</v>
      </c>
      <c r="E22" s="8"/>
    </row>
    <row r="23" spans="1:5" x14ac:dyDescent="0.2">
      <c r="A23" s="8"/>
      <c r="B23" s="8"/>
      <c r="C23" s="8"/>
      <c r="D23" s="8"/>
      <c r="E23" s="8"/>
    </row>
    <row r="24" spans="1:5" x14ac:dyDescent="0.2">
      <c r="A24" s="8"/>
      <c r="B24" s="8"/>
      <c r="C24" s="8"/>
      <c r="D24" s="8"/>
      <c r="E24" s="8"/>
    </row>
    <row r="25" spans="1:5" ht="12.75" customHeight="1" x14ac:dyDescent="0.2">
      <c r="A25" s="70" t="s">
        <v>46</v>
      </c>
      <c r="B25" s="71"/>
      <c r="C25" s="71"/>
      <c r="D25" s="72"/>
      <c r="E25" s="8"/>
    </row>
    <row r="26" spans="1:5" ht="28.5" customHeight="1" x14ac:dyDescent="0.3">
      <c r="A26" s="73"/>
      <c r="B26" s="74"/>
      <c r="C26" s="74"/>
      <c r="D26" s="75"/>
      <c r="E26" s="28">
        <f>D22+E9</f>
        <v>23.700000000000003</v>
      </c>
    </row>
  </sheetData>
  <sheetProtection sheet="1" objects="1" scenarios="1"/>
  <mergeCells count="1">
    <mergeCell ref="A25:D26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view="pageBreakPreview" zoomScale="150" zoomScaleNormal="100" zoomScaleSheetLayoutView="150" workbookViewId="0">
      <selection activeCell="E25" sqref="E25"/>
    </sheetView>
  </sheetViews>
  <sheetFormatPr baseColWidth="10" defaultRowHeight="12.75" x14ac:dyDescent="0.2"/>
  <cols>
    <col min="1" max="1" width="22.28515625" customWidth="1"/>
    <col min="3" max="3" width="21.42578125" customWidth="1"/>
    <col min="4" max="4" width="14.140625" customWidth="1"/>
    <col min="5" max="5" width="16.85546875" customWidth="1"/>
  </cols>
  <sheetData>
    <row r="1" spans="1:5" s="1" customFormat="1" ht="51" x14ac:dyDescent="0.2">
      <c r="A1" s="6"/>
      <c r="B1" s="16" t="s">
        <v>12</v>
      </c>
      <c r="C1" s="16" t="s">
        <v>2</v>
      </c>
      <c r="D1" s="16" t="s">
        <v>8</v>
      </c>
      <c r="E1" s="16" t="s">
        <v>28</v>
      </c>
    </row>
    <row r="2" spans="1:5" s="1" customFormat="1" x14ac:dyDescent="0.2">
      <c r="A2" s="15" t="s">
        <v>4</v>
      </c>
      <c r="B2" s="6"/>
      <c r="C2" s="6"/>
      <c r="D2" s="6"/>
      <c r="E2" s="6"/>
    </row>
    <row r="3" spans="1:5" x14ac:dyDescent="0.2">
      <c r="A3" s="8" t="s">
        <v>0</v>
      </c>
      <c r="B3" s="29">
        <v>1400</v>
      </c>
      <c r="C3" s="7">
        <f>(B3-C4)/B8</f>
        <v>210</v>
      </c>
      <c r="D3" s="7"/>
      <c r="E3" s="7"/>
    </row>
    <row r="4" spans="1:5" x14ac:dyDescent="0.2">
      <c r="A4" s="8" t="s">
        <v>3</v>
      </c>
      <c r="B4" s="13">
        <v>0.1</v>
      </c>
      <c r="C4" s="25">
        <f>B3*B4</f>
        <v>140</v>
      </c>
      <c r="D4" s="7"/>
      <c r="E4" s="7"/>
    </row>
    <row r="5" spans="1:5" x14ac:dyDescent="0.2">
      <c r="A5" s="8" t="s">
        <v>1</v>
      </c>
      <c r="B5" s="13">
        <v>0.05</v>
      </c>
      <c r="C5" s="7">
        <f>B3*B5</f>
        <v>70</v>
      </c>
      <c r="D5" s="7"/>
      <c r="E5" s="7"/>
    </row>
    <row r="6" spans="1:5" x14ac:dyDescent="0.2">
      <c r="A6" s="8" t="s">
        <v>13</v>
      </c>
      <c r="B6" s="13">
        <v>0.01</v>
      </c>
      <c r="C6" s="7">
        <f>B3*B6</f>
        <v>14</v>
      </c>
      <c r="D6" s="7"/>
      <c r="E6" s="7"/>
    </row>
    <row r="7" spans="1:5" x14ac:dyDescent="0.2">
      <c r="A7" s="8" t="s">
        <v>26</v>
      </c>
      <c r="B7" s="13">
        <v>5.0000000000000001E-3</v>
      </c>
      <c r="C7" s="7">
        <f>B3*B7</f>
        <v>7</v>
      </c>
      <c r="D7" s="7"/>
      <c r="E7" s="7"/>
    </row>
    <row r="8" spans="1:5" ht="15" customHeight="1" x14ac:dyDescent="0.2">
      <c r="A8" s="6" t="s">
        <v>25</v>
      </c>
      <c r="B8" s="30">
        <v>6</v>
      </c>
      <c r="D8" s="7"/>
      <c r="E8" s="7"/>
    </row>
    <row r="9" spans="1:5" ht="15.75" x14ac:dyDescent="0.25">
      <c r="A9" s="9" t="s">
        <v>5</v>
      </c>
      <c r="B9" s="7"/>
      <c r="C9" s="7">
        <f>SUM(C5:C8)+C3</f>
        <v>301</v>
      </c>
      <c r="D9" s="7"/>
      <c r="E9" s="12">
        <f>C9/(B17+B19*B20)</f>
        <v>1.0033333333333334</v>
      </c>
    </row>
    <row r="10" spans="1:5" x14ac:dyDescent="0.2">
      <c r="A10" s="8"/>
      <c r="B10" s="7"/>
      <c r="C10" s="7"/>
      <c r="D10" s="7"/>
      <c r="E10" s="7"/>
    </row>
    <row r="11" spans="1:5" x14ac:dyDescent="0.2">
      <c r="A11" s="9" t="s">
        <v>6</v>
      </c>
      <c r="B11" s="7" t="s">
        <v>34</v>
      </c>
      <c r="C11" s="7"/>
      <c r="D11" s="8"/>
      <c r="E11" s="7"/>
    </row>
    <row r="12" spans="1:5" x14ac:dyDescent="0.2">
      <c r="A12" s="8" t="s">
        <v>37</v>
      </c>
      <c r="B12" s="7"/>
      <c r="C12" s="7"/>
      <c r="D12" s="26">
        <v>0.35</v>
      </c>
      <c r="E12" s="7"/>
    </row>
    <row r="13" spans="1:5" x14ac:dyDescent="0.2">
      <c r="A13" s="8" t="s">
        <v>38</v>
      </c>
      <c r="B13" s="7"/>
      <c r="C13" s="7"/>
      <c r="D13" s="26">
        <v>0.3</v>
      </c>
      <c r="E13" s="7"/>
    </row>
    <row r="14" spans="1:5" x14ac:dyDescent="0.2">
      <c r="A14" s="8" t="s">
        <v>10</v>
      </c>
      <c r="B14" s="7"/>
      <c r="C14" s="7"/>
      <c r="D14" s="29">
        <v>0.5</v>
      </c>
      <c r="E14" s="7"/>
    </row>
    <row r="15" spans="1:5" x14ac:dyDescent="0.2">
      <c r="A15" s="8"/>
      <c r="B15" s="8"/>
      <c r="C15" s="8"/>
      <c r="D15" s="8"/>
      <c r="E15" s="8"/>
    </row>
    <row r="16" spans="1:5" x14ac:dyDescent="0.2">
      <c r="A16" s="9" t="s">
        <v>27</v>
      </c>
      <c r="B16" s="8"/>
      <c r="C16" s="8"/>
      <c r="D16" s="8"/>
      <c r="E16" s="8"/>
    </row>
    <row r="17" spans="1:5" x14ac:dyDescent="0.2">
      <c r="A17" s="8" t="s">
        <v>29</v>
      </c>
      <c r="B17" s="30">
        <v>0</v>
      </c>
      <c r="C17" s="8"/>
      <c r="D17" s="8"/>
      <c r="E17" s="8"/>
    </row>
    <row r="18" spans="1:5" x14ac:dyDescent="0.2">
      <c r="A18" s="8" t="s">
        <v>30</v>
      </c>
      <c r="B18" s="27" t="s">
        <v>39</v>
      </c>
      <c r="C18" s="8"/>
      <c r="D18" s="8"/>
      <c r="E18" s="8"/>
    </row>
    <row r="19" spans="1:5" x14ac:dyDescent="0.2">
      <c r="A19" s="8" t="s">
        <v>31</v>
      </c>
      <c r="B19" s="30">
        <v>30</v>
      </c>
      <c r="C19" s="8"/>
      <c r="D19" s="8"/>
      <c r="E19" s="8"/>
    </row>
    <row r="20" spans="1:5" x14ac:dyDescent="0.2">
      <c r="A20" s="8" t="s">
        <v>32</v>
      </c>
      <c r="B20" s="30">
        <v>10</v>
      </c>
      <c r="C20" s="8"/>
      <c r="D20" s="8"/>
      <c r="E20" s="8"/>
    </row>
    <row r="21" spans="1:5" x14ac:dyDescent="0.2">
      <c r="A21" s="8"/>
      <c r="B21" s="8"/>
      <c r="C21" s="8"/>
      <c r="D21" s="8"/>
      <c r="E21" s="8"/>
    </row>
    <row r="22" spans="1:5" ht="15.75" x14ac:dyDescent="0.25">
      <c r="A22" s="9" t="s">
        <v>11</v>
      </c>
      <c r="B22" s="8"/>
      <c r="C22" s="8"/>
      <c r="D22" s="12">
        <f>SUM(D12:D15)</f>
        <v>1.1499999999999999</v>
      </c>
      <c r="E22" s="8"/>
    </row>
    <row r="23" spans="1:5" x14ac:dyDescent="0.2">
      <c r="A23" s="8"/>
      <c r="B23" s="8" t="s">
        <v>58</v>
      </c>
      <c r="C23" s="8"/>
      <c r="D23" s="8"/>
      <c r="E23" s="8"/>
    </row>
    <row r="24" spans="1:5" x14ac:dyDescent="0.2">
      <c r="A24" s="69" t="s">
        <v>40</v>
      </c>
      <c r="B24" s="69"/>
      <c r="C24" s="69"/>
      <c r="D24" s="69"/>
      <c r="E24" s="8"/>
    </row>
    <row r="25" spans="1:5" ht="20.25" x14ac:dyDescent="0.3">
      <c r="A25" s="69"/>
      <c r="B25" s="69"/>
      <c r="C25" s="69"/>
      <c r="D25" s="69"/>
      <c r="E25" s="28">
        <f>E9+D22</f>
        <v>2.1533333333333333</v>
      </c>
    </row>
  </sheetData>
  <mergeCells count="1">
    <mergeCell ref="A24:D25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>
      <selection activeCell="B19" sqref="B19"/>
    </sheetView>
  </sheetViews>
  <sheetFormatPr baseColWidth="10" defaultRowHeight="12.75" x14ac:dyDescent="0.2"/>
  <cols>
    <col min="1" max="1" width="27.42578125" customWidth="1"/>
    <col min="2" max="2" width="11.7109375" bestFit="1" customWidth="1"/>
    <col min="3" max="3" width="13.28515625" customWidth="1"/>
    <col min="4" max="4" width="17.28515625" customWidth="1"/>
    <col min="5" max="5" width="20.5703125" customWidth="1"/>
  </cols>
  <sheetData>
    <row r="1" spans="1:5" s="1" customFormat="1" ht="63.75" customHeight="1" x14ac:dyDescent="0.2">
      <c r="A1" s="6" t="s">
        <v>50</v>
      </c>
      <c r="B1" s="6" t="s">
        <v>12</v>
      </c>
      <c r="C1" s="6" t="s">
        <v>2</v>
      </c>
      <c r="D1" s="6" t="s">
        <v>8</v>
      </c>
      <c r="E1" s="6" t="s">
        <v>35</v>
      </c>
    </row>
    <row r="2" spans="1:5" s="1" customFormat="1" x14ac:dyDescent="0.2">
      <c r="A2" s="15" t="s">
        <v>4</v>
      </c>
      <c r="B2" s="6"/>
      <c r="C2" s="6"/>
      <c r="D2" s="6"/>
      <c r="E2" s="6"/>
    </row>
    <row r="3" spans="1:5" x14ac:dyDescent="0.2">
      <c r="A3" s="8" t="s">
        <v>0</v>
      </c>
      <c r="B3" s="29">
        <v>14000</v>
      </c>
      <c r="C3" s="7">
        <f>(B3-C4)/B8</f>
        <v>1260</v>
      </c>
      <c r="D3" s="7"/>
      <c r="E3" s="7"/>
    </row>
    <row r="4" spans="1:5" x14ac:dyDescent="0.2">
      <c r="A4" s="8" t="s">
        <v>3</v>
      </c>
      <c r="B4" s="13">
        <v>0.1</v>
      </c>
      <c r="C4" s="25">
        <f>B3*B4</f>
        <v>1400</v>
      </c>
      <c r="D4" s="7"/>
      <c r="E4" s="7"/>
    </row>
    <row r="5" spans="1:5" x14ac:dyDescent="0.2">
      <c r="A5" s="8" t="s">
        <v>1</v>
      </c>
      <c r="B5" s="13">
        <v>0.05</v>
      </c>
      <c r="C5" s="7">
        <f>B3*B5</f>
        <v>700</v>
      </c>
      <c r="D5" s="7"/>
      <c r="E5" s="7"/>
    </row>
    <row r="6" spans="1:5" x14ac:dyDescent="0.2">
      <c r="A6" s="8" t="s">
        <v>13</v>
      </c>
      <c r="B6" s="13">
        <v>0.01</v>
      </c>
      <c r="C6" s="7">
        <f>B3*B6</f>
        <v>140</v>
      </c>
      <c r="D6" s="7"/>
      <c r="E6" s="7"/>
    </row>
    <row r="7" spans="1:5" x14ac:dyDescent="0.2">
      <c r="A7" s="8" t="s">
        <v>26</v>
      </c>
      <c r="B7" s="13">
        <v>5.0000000000000001E-3</v>
      </c>
      <c r="C7" s="7">
        <f>B3*B7</f>
        <v>70</v>
      </c>
      <c r="D7" s="7"/>
      <c r="E7" s="7"/>
    </row>
    <row r="8" spans="1:5" ht="15" customHeight="1" x14ac:dyDescent="0.2">
      <c r="A8" s="6" t="s">
        <v>25</v>
      </c>
      <c r="B8" s="30">
        <v>10</v>
      </c>
      <c r="D8" s="7"/>
      <c r="E8" s="7"/>
    </row>
    <row r="9" spans="1:5" ht="15.75" x14ac:dyDescent="0.25">
      <c r="A9" s="9" t="s">
        <v>5</v>
      </c>
      <c r="B9" s="7"/>
      <c r="C9" s="7">
        <f>SUM(C5:C8)+C3</f>
        <v>2170</v>
      </c>
      <c r="D9" s="7"/>
      <c r="E9" s="12">
        <f>C9/(B17+B19*B20)</f>
        <v>27.125</v>
      </c>
    </row>
    <row r="10" spans="1:5" x14ac:dyDescent="0.2">
      <c r="A10" s="8"/>
      <c r="B10" s="7"/>
      <c r="C10" s="7"/>
      <c r="D10" s="7"/>
      <c r="E10" s="7"/>
    </row>
    <row r="11" spans="1:5" x14ac:dyDescent="0.2">
      <c r="A11" s="9" t="s">
        <v>6</v>
      </c>
      <c r="B11" s="7" t="s">
        <v>34</v>
      </c>
      <c r="C11" s="7"/>
      <c r="D11" s="8"/>
      <c r="E11" s="7"/>
    </row>
    <row r="12" spans="1:5" x14ac:dyDescent="0.2">
      <c r="A12" s="8" t="s">
        <v>7</v>
      </c>
      <c r="B12" s="7"/>
      <c r="C12" s="7"/>
      <c r="D12" s="29">
        <v>0</v>
      </c>
      <c r="E12" s="7"/>
    </row>
    <row r="13" spans="1:5" x14ac:dyDescent="0.2">
      <c r="A13" s="8" t="s">
        <v>15</v>
      </c>
      <c r="B13" s="7"/>
      <c r="C13" s="7"/>
      <c r="D13" s="29">
        <v>6</v>
      </c>
      <c r="E13" s="7"/>
    </row>
    <row r="14" spans="1:5" x14ac:dyDescent="0.2">
      <c r="A14" s="8" t="s">
        <v>10</v>
      </c>
      <c r="B14" s="7"/>
      <c r="C14" s="7"/>
      <c r="D14" s="29">
        <v>4.2</v>
      </c>
      <c r="E14" s="7"/>
    </row>
    <row r="15" spans="1:5" x14ac:dyDescent="0.2">
      <c r="A15" s="8"/>
      <c r="B15" s="8"/>
      <c r="C15" s="8"/>
      <c r="D15" s="8"/>
      <c r="E15" s="8"/>
    </row>
    <row r="16" spans="1:5" x14ac:dyDescent="0.2">
      <c r="A16" s="9" t="s">
        <v>27</v>
      </c>
      <c r="B16" s="8"/>
      <c r="C16" s="8"/>
      <c r="D16" s="8"/>
      <c r="E16" s="8"/>
    </row>
    <row r="17" spans="1:5" x14ac:dyDescent="0.2">
      <c r="A17" s="8" t="s">
        <v>29</v>
      </c>
      <c r="B17" s="30">
        <v>0</v>
      </c>
      <c r="C17" s="8"/>
      <c r="D17" s="8"/>
      <c r="E17" s="8"/>
    </row>
    <row r="18" spans="1:5" x14ac:dyDescent="0.2">
      <c r="A18" s="8" t="s">
        <v>30</v>
      </c>
      <c r="B18" s="27" t="s">
        <v>39</v>
      </c>
      <c r="C18" s="8"/>
      <c r="D18" s="8"/>
      <c r="E18" s="8"/>
    </row>
    <row r="19" spans="1:5" x14ac:dyDescent="0.2">
      <c r="A19" s="8" t="s">
        <v>31</v>
      </c>
      <c r="B19" s="30">
        <v>2</v>
      </c>
      <c r="C19" s="8"/>
      <c r="D19" s="8"/>
      <c r="E19" s="8"/>
    </row>
    <row r="20" spans="1:5" x14ac:dyDescent="0.2">
      <c r="A20" s="8" t="s">
        <v>36</v>
      </c>
      <c r="B20" s="30">
        <v>40</v>
      </c>
      <c r="C20" s="8"/>
      <c r="D20" s="8"/>
      <c r="E20" s="8"/>
    </row>
    <row r="21" spans="1:5" x14ac:dyDescent="0.2">
      <c r="A21" s="8" t="s">
        <v>47</v>
      </c>
      <c r="B21" s="8"/>
      <c r="C21" s="8">
        <f>B17+B19*B20</f>
        <v>80</v>
      </c>
      <c r="D21" s="8"/>
      <c r="E21" s="8"/>
    </row>
    <row r="22" spans="1:5" ht="15.75" x14ac:dyDescent="0.25">
      <c r="A22" s="9" t="s">
        <v>11</v>
      </c>
      <c r="B22" s="8"/>
      <c r="C22" s="8"/>
      <c r="D22" s="12">
        <f>SUM(D12:D15)</f>
        <v>10.199999999999999</v>
      </c>
      <c r="E22" s="8"/>
    </row>
    <row r="23" spans="1:5" x14ac:dyDescent="0.2">
      <c r="A23" s="8"/>
      <c r="B23" s="8"/>
      <c r="C23" s="8"/>
      <c r="D23" s="8"/>
      <c r="E23" s="8"/>
    </row>
    <row r="24" spans="1:5" x14ac:dyDescent="0.2">
      <c r="A24" s="8"/>
      <c r="B24" s="8"/>
      <c r="C24" s="8"/>
      <c r="D24" s="8"/>
      <c r="E24" s="8"/>
    </row>
    <row r="25" spans="1:5" ht="12.75" customHeight="1" x14ac:dyDescent="0.2">
      <c r="A25" s="70" t="s">
        <v>51</v>
      </c>
      <c r="B25" s="71"/>
      <c r="C25" s="71"/>
      <c r="D25" s="72"/>
      <c r="E25" s="8"/>
    </row>
    <row r="26" spans="1:5" ht="28.5" customHeight="1" x14ac:dyDescent="0.3">
      <c r="A26" s="73"/>
      <c r="B26" s="74"/>
      <c r="C26" s="74"/>
      <c r="D26" s="75"/>
      <c r="E26" s="28">
        <f>D22+E9</f>
        <v>37.325000000000003</v>
      </c>
    </row>
  </sheetData>
  <sheetProtection sheet="1" objects="1" scenarios="1"/>
  <mergeCells count="1">
    <mergeCell ref="A25:D26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B509D-A063-43E6-91EC-F54E48EEDCA9}">
  <dimension ref="A1"/>
  <sheetViews>
    <sheetView workbookViewId="0">
      <selection activeCell="L32" sqref="L32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3B2A-CA1A-49B6-A29C-3D40C2FD991C}">
  <dimension ref="A1"/>
  <sheetViews>
    <sheetView topLeftCell="A10" workbookViewId="0">
      <selection activeCell="E52" sqref="E52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Kostenzusammenstellung</vt:lpstr>
      <vt:lpstr>Systemvergleich</vt:lpstr>
      <vt:lpstr>Stockarbeiten</vt:lpstr>
      <vt:lpstr>Kosten Schlepper</vt:lpstr>
      <vt:lpstr>Kosten Vorschneider</vt:lpstr>
      <vt:lpstr>Kosten Akkuschere</vt:lpstr>
      <vt:lpstr>Kosten Laubschneider)</vt:lpstr>
      <vt:lpstr>Lohnnebenkosten</vt:lpstr>
      <vt:lpstr>Maschinenkosten KTBL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Tim Ochssner</cp:lastModifiedBy>
  <cp:lastPrinted>2008-05-06T02:11:14Z</cp:lastPrinted>
  <dcterms:created xsi:type="dcterms:W3CDTF">2007-01-28T10:41:19Z</dcterms:created>
  <dcterms:modified xsi:type="dcterms:W3CDTF">2025-10-20T11:08:34Z</dcterms:modified>
</cp:coreProperties>
</file>