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Aktuell\Arbeit\Aktuelle Artikel\2025\20251121 Artikel Kosten der ertragsreduzierenden Maßnahmen\"/>
    </mc:Choice>
  </mc:AlternateContent>
  <xr:revisionPtr revIDLastSave="0" documentId="8_{CA790E3E-23C6-4C34-B141-7D7202E78D0D}" xr6:coauthVersionLast="47" xr6:coauthVersionMax="47" xr10:uidLastSave="{00000000-0000-0000-0000-000000000000}"/>
  <bookViews>
    <workbookView xWindow="-120" yWindow="600" windowWidth="29040" windowHeight="15000" xr2:uid="{00000000-000D-0000-FFFF-FFFF00000000}"/>
  </bookViews>
  <sheets>
    <sheet name="Kosten der Verfahren" sheetId="6" r:id="rId1"/>
    <sheet name="Verfahren Ertragsregulierung" sheetId="8" r:id="rId2"/>
    <sheet name="Mittelkosten" sheetId="1" r:id="rId3"/>
    <sheet name="Kosten Schlepper" sheetId="3" r:id="rId4"/>
    <sheet name="Kosten Luftdruckentblätterung" sheetId="9" r:id="rId5"/>
    <sheet name="Kosten Traubenerntemaschine" sheetId="10" r:id="rId6"/>
    <sheet name="Kosten Pflanzenschutzgerät" sheetId="5" r:id="rId7"/>
    <sheet name="Wegestrecken" sheetId="7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43" i="6" l="1"/>
  <c r="D16" i="10"/>
  <c r="C6" i="10"/>
  <c r="C5" i="10"/>
  <c r="C4" i="10"/>
  <c r="C3" i="10"/>
  <c r="C9" i="10" s="1"/>
  <c r="E9" i="10" l="1"/>
  <c r="E19" i="10" s="1"/>
  <c r="F9" i="10"/>
  <c r="F19" i="10" s="1"/>
  <c r="C31" i="6" l="1"/>
  <c r="C16" i="6"/>
  <c r="C3" i="6"/>
  <c r="F42" i="6"/>
  <c r="G40" i="6" s="1"/>
  <c r="F40" i="6"/>
  <c r="F39" i="6"/>
  <c r="G39" i="6" s="1"/>
  <c r="F6" i="6"/>
  <c r="G4" i="6" s="1"/>
  <c r="F28" i="6"/>
  <c r="G28" i="6" s="1"/>
  <c r="F29" i="6"/>
  <c r="F31" i="6"/>
  <c r="F17" i="6"/>
  <c r="F16" i="6"/>
  <c r="G17" i="6"/>
  <c r="G16" i="6"/>
  <c r="F3" i="6"/>
  <c r="G3" i="6" s="1"/>
  <c r="F4" i="6"/>
  <c r="B5" i="6"/>
  <c r="B18" i="6"/>
  <c r="C18" i="6" s="1"/>
  <c r="B28" i="6"/>
  <c r="B39" i="6"/>
  <c r="C39" i="6" s="1"/>
  <c r="C32" i="6"/>
  <c r="C28" i="6"/>
  <c r="D15" i="9"/>
  <c r="C6" i="9"/>
  <c r="C5" i="9"/>
  <c r="C4" i="9"/>
  <c r="C3" i="9"/>
  <c r="C9" i="9" s="1"/>
  <c r="C17" i="6"/>
  <c r="C22" i="6"/>
  <c r="C4" i="6"/>
  <c r="L4" i="1"/>
  <c r="E4" i="1"/>
  <c r="E3" i="1"/>
  <c r="L3" i="1" s="1"/>
  <c r="E2" i="1"/>
  <c r="L2" i="1" s="1"/>
  <c r="D38" i="3"/>
  <c r="C29" i="3"/>
  <c r="C28" i="3"/>
  <c r="C27" i="3"/>
  <c r="C26" i="3"/>
  <c r="C25" i="3"/>
  <c r="C31" i="3" s="1"/>
  <c r="C45" i="6" l="1"/>
  <c r="E31" i="3"/>
  <c r="E41" i="3" s="1"/>
  <c r="F31" i="3"/>
  <c r="G29" i="6"/>
  <c r="G45" i="6"/>
  <c r="G34" i="6"/>
  <c r="G24" i="6"/>
  <c r="G11" i="6"/>
  <c r="E9" i="9"/>
  <c r="E18" i="9" s="1"/>
  <c r="F9" i="9"/>
  <c r="F18" i="9" s="1"/>
  <c r="D16" i="3"/>
  <c r="C7" i="3"/>
  <c r="C6" i="3"/>
  <c r="C5" i="3"/>
  <c r="C4" i="3"/>
  <c r="C3" i="3"/>
  <c r="C9" i="3" s="1"/>
  <c r="F41" i="3" l="1"/>
  <c r="C34" i="6"/>
  <c r="F9" i="3"/>
  <c r="F19" i="3" s="1"/>
  <c r="C21" i="6" s="1"/>
  <c r="C24" i="6" s="1"/>
  <c r="E9" i="3"/>
  <c r="E19" i="3" s="1"/>
  <c r="C5" i="6"/>
  <c r="C3" i="5"/>
  <c r="C4" i="5"/>
  <c r="C5" i="5"/>
  <c r="C6" i="5"/>
  <c r="D15" i="5"/>
  <c r="L6" i="1"/>
  <c r="C9" i="5" l="1"/>
  <c r="E9" i="5" s="1"/>
  <c r="E18" i="5" s="1"/>
  <c r="F9" i="5"/>
  <c r="F18" i="5" s="1"/>
  <c r="C9" i="6" l="1"/>
  <c r="C8" i="6"/>
  <c r="C11" i="6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Tim Ochssner</author>
    <author>Tim</author>
  </authors>
  <commentList>
    <comment ref="E2" authorId="0" shapeId="0" xr:uid="{5D1ADF70-444D-47EE-B82A-6C77032951F6}">
      <text>
        <r>
          <rPr>
            <b/>
            <sz val="9"/>
            <color indexed="81"/>
            <rFont val="Segoe UI"/>
            <family val="2"/>
          </rPr>
          <t>Tim Ochssner:</t>
        </r>
        <r>
          <rPr>
            <sz val="9"/>
            <color indexed="81"/>
            <rFont val="Segoe UI"/>
            <family val="2"/>
          </rPr>
          <t xml:space="preserve">
Regalis + Citronensre</t>
        </r>
      </text>
    </comment>
    <comment ref="E3" authorId="1" shapeId="0" xr:uid="{00000000-0006-0000-0200-000001000000}">
      <text>
        <r>
          <rPr>
            <b/>
            <sz val="8"/>
            <color indexed="81"/>
            <rFont val="Tahoma"/>
            <family val="2"/>
          </rPr>
          <t>Tim:</t>
        </r>
        <r>
          <rPr>
            <sz val="8"/>
            <color indexed="81"/>
            <rFont val="Tahoma"/>
            <family val="2"/>
          </rPr>
          <t xml:space="preserve">
Gibb3
</t>
        </r>
      </text>
    </comment>
    <comment ref="F3" authorId="1" shapeId="0" xr:uid="{00000000-0006-0000-0200-000002000000}">
      <text/>
    </comment>
  </commentList>
</comments>
</file>

<file path=xl/sharedStrings.xml><?xml version="1.0" encoding="utf-8"?>
<sst xmlns="http://schemas.openxmlformats.org/spreadsheetml/2006/main" count="285" uniqueCount="143">
  <si>
    <t>Vorgesehene Behandlungen</t>
  </si>
  <si>
    <t>55 Minuten</t>
  </si>
  <si>
    <t>30 Minuten</t>
  </si>
  <si>
    <t>40 Minuten</t>
  </si>
  <si>
    <t>Anschaffungswert</t>
  </si>
  <si>
    <t>Zinssatz</t>
  </si>
  <si>
    <t>Kosten pro Jahr</t>
  </si>
  <si>
    <t>Kosten bei 500 Arbeitsstunden pro Jahr</t>
  </si>
  <si>
    <t>Versicherung 0,5</t>
  </si>
  <si>
    <t>Restwert</t>
  </si>
  <si>
    <t>Nutzungsdauer</t>
  </si>
  <si>
    <t xml:space="preserve"> 10 Jahre</t>
  </si>
  <si>
    <t>Fixe Kosten</t>
  </si>
  <si>
    <t>Summe Fixe Kosten</t>
  </si>
  <si>
    <t>Variable Kosten</t>
  </si>
  <si>
    <t>Treibstoff</t>
  </si>
  <si>
    <t>Kosten pro Stunde</t>
  </si>
  <si>
    <t>Öl</t>
  </si>
  <si>
    <t>Reparatur</t>
  </si>
  <si>
    <t>Summe Variable Kosten pro Stunde</t>
  </si>
  <si>
    <t>Fixe Kosten pro Stunde bei 200 Arbeitsstunden pro Jahr</t>
  </si>
  <si>
    <t>Schmierstoffe/Winterlagerung</t>
  </si>
  <si>
    <t>Reparatur/TüV</t>
  </si>
  <si>
    <t>Fixe Kosten pro Stunde bei 80 Arbeitsstunden pro Jahr</t>
  </si>
  <si>
    <t>Fixe Kosten pro Stunde bei 160 Arbeitsstunden pro Jahr</t>
  </si>
  <si>
    <t>Berechnung</t>
  </si>
  <si>
    <t>Unterbringung</t>
  </si>
  <si>
    <t>Kosten:</t>
  </si>
  <si>
    <t>Mittelkosten</t>
  </si>
  <si>
    <t xml:space="preserve">Wasserkosten </t>
  </si>
  <si>
    <t>Arbeitskosten</t>
  </si>
  <si>
    <t xml:space="preserve">Anzahl der Behandlungen </t>
  </si>
  <si>
    <t>Auslastung des Schleppers</t>
  </si>
  <si>
    <t>Auslastung des Pflanzenschutzgerätes</t>
  </si>
  <si>
    <t>Summe der Kosten</t>
  </si>
  <si>
    <t>500 h/Jahr</t>
  </si>
  <si>
    <t>160 h/Jahr</t>
  </si>
  <si>
    <t>Annahmen für Berechnungsgrundlage</t>
  </si>
  <si>
    <t>Arbeitszeit pro Maßnahme (Stunden)</t>
  </si>
  <si>
    <t>Wasserverbrauch minimal/ha</t>
  </si>
  <si>
    <t>Arbeitskosten des Schleppers pro Stunde ohne Fahrer =  Fixkosten pro Stunde zuzüglich Variabler Kosten pro Stunde:</t>
  </si>
  <si>
    <t>Zeilenbreite</t>
  </si>
  <si>
    <t>Anzahl der Zeilen</t>
  </si>
  <si>
    <t xml:space="preserve"> pro Hektar</t>
  </si>
  <si>
    <r>
      <t xml:space="preserve">(100 m , </t>
    </r>
    <r>
      <rPr>
        <sz val="12"/>
        <color indexed="12"/>
        <rFont val="Times New Roman"/>
        <family val="1"/>
      </rPr>
      <t>50 m</t>
    </r>
    <r>
      <rPr>
        <sz val="12"/>
        <rFont val="Times New Roman"/>
        <family val="1"/>
      </rPr>
      <t xml:space="preserve"> , </t>
    </r>
    <r>
      <rPr>
        <sz val="12"/>
        <color indexed="10"/>
        <rFont val="Times New Roman"/>
        <family val="1"/>
      </rPr>
      <t>300 m</t>
    </r>
    <r>
      <rPr>
        <sz val="12"/>
        <rFont val="Times New Roman"/>
        <family val="1"/>
      </rPr>
      <t xml:space="preserve"> Zeilenlänge)</t>
    </r>
  </si>
  <si>
    <t>Wegelänge bei</t>
  </si>
  <si>
    <t>unterschiedlicher</t>
  </si>
  <si>
    <t>Reine Fahrtzeit bei</t>
  </si>
  <si>
    <t xml:space="preserve"> 6 km/h</t>
  </si>
  <si>
    <t xml:space="preserve"> (ohne Wendezeit)</t>
  </si>
  <si>
    <t>Wendezeit</t>
  </si>
  <si>
    <t>(Pro Wendung</t>
  </si>
  <si>
    <t>18 s)</t>
  </si>
  <si>
    <t>Summe</t>
  </si>
  <si>
    <t>Fahrtzeit</t>
  </si>
  <si>
    <t>1,50 m</t>
  </si>
  <si>
    <t>6670 m/ha</t>
  </si>
  <si>
    <t>67 Minuten</t>
  </si>
  <si>
    <t>20 Minuten</t>
  </si>
  <si>
    <t>7 Minuten</t>
  </si>
  <si>
    <r>
      <t xml:space="preserve">87 Minuten  </t>
    </r>
    <r>
      <rPr>
        <sz val="12"/>
        <color indexed="12"/>
        <rFont val="Times New Roman"/>
        <family val="1"/>
      </rPr>
      <t>107 Minuten</t>
    </r>
  </si>
  <si>
    <t>74 Minuten</t>
  </si>
  <si>
    <t>2,00 m</t>
  </si>
  <si>
    <t>5000 m/ha</t>
  </si>
  <si>
    <t>50 Minuten</t>
  </si>
  <si>
    <t>15 Minuten</t>
  </si>
  <si>
    <t>5 Minuten</t>
  </si>
  <si>
    <t>65 Minuten</t>
  </si>
  <si>
    <t>80 Minuten</t>
  </si>
  <si>
    <t>3,00 m</t>
  </si>
  <si>
    <t>3330 m/ha</t>
  </si>
  <si>
    <t>34 Minuten</t>
  </si>
  <si>
    <t>10 Minuten</t>
  </si>
  <si>
    <t>4 Minuten</t>
  </si>
  <si>
    <t>44 Minuten</t>
  </si>
  <si>
    <t>54 Minuten</t>
  </si>
  <si>
    <t>38 Minuten</t>
  </si>
  <si>
    <t>Empfohlener Wasseraufwand in Liter pro Hektar</t>
  </si>
  <si>
    <t>Arbeitskosten des Pflanzenschutzgerätes pro Stunde ohne Fahrer =  Fixkosten pro Stunde zuzüglich Variabler Kosten pro Stunde:</t>
  </si>
  <si>
    <t>Mittelpreis pro Hektar (Beispielmittel) nach Basisaufwand gerechnet</t>
  </si>
  <si>
    <t>Summe des Pflanzenschutzes</t>
  </si>
  <si>
    <t>Gibb3</t>
  </si>
  <si>
    <t>Aufwandmenge</t>
  </si>
  <si>
    <t>Kosten pro Einheit</t>
  </si>
  <si>
    <t>Regalis plus</t>
  </si>
  <si>
    <t>Quelle: Ermittelte Durchschnittspreise incl MwSt. ohne Rabatte für das Jahr 2023</t>
  </si>
  <si>
    <t>Berelex 40SG</t>
  </si>
  <si>
    <t>Kosten der Ertragsregulierung Chemisch Regalis Plus</t>
  </si>
  <si>
    <t>Kosten der Ertragsregulierung Chemisch Gibb 3</t>
  </si>
  <si>
    <t>Ertragskorrektur</t>
  </si>
  <si>
    <t>Maßnahme</t>
  </si>
  <si>
    <t>Anschnitt</t>
  </si>
  <si>
    <t>Ausbrechen</t>
  </si>
  <si>
    <t>Frühe Ertragsregulierung</t>
  </si>
  <si>
    <t>Traubenkorrektur</t>
  </si>
  <si>
    <t>Art</t>
  </si>
  <si>
    <t>extrem schwacher Anschnitt</t>
  </si>
  <si>
    <t>Strippen</t>
  </si>
  <si>
    <t>Ausblasen</t>
  </si>
  <si>
    <t>Traubenlockerung</t>
  </si>
  <si>
    <t>Vollernter</t>
  </si>
  <si>
    <t>Negativselektion</t>
  </si>
  <si>
    <t>Hand</t>
  </si>
  <si>
    <t>Maschine</t>
  </si>
  <si>
    <t>händisch/Teilen</t>
  </si>
  <si>
    <t>Handlese</t>
  </si>
  <si>
    <t>Maschienenlese</t>
  </si>
  <si>
    <t>zusätzliche Arbeitszeit für die Ertragsregulierung</t>
  </si>
  <si>
    <t>Schmierstoffe</t>
  </si>
  <si>
    <t xml:space="preserve">Anzahl der Durchfahrten </t>
  </si>
  <si>
    <t>Auslastung des Luftdruckentblätterers</t>
  </si>
  <si>
    <t>Kosten der Ertragsregulierung Druckluftgerät</t>
  </si>
  <si>
    <t>Kosten der Ertragsregulierung  Traubenvollernter</t>
  </si>
  <si>
    <t>Auslastung des Traubenernters</t>
  </si>
  <si>
    <t>400 h/Jahr</t>
  </si>
  <si>
    <t>Vorgaben für die Berechnung</t>
  </si>
  <si>
    <t>Felder in Matrixen werden automatisch aktualisiert</t>
  </si>
  <si>
    <t>Arbeitskosten Fachkraft</t>
  </si>
  <si>
    <t>Arbeitsstunde Aushilfskraft</t>
  </si>
  <si>
    <t>Arbeitslohn Schlepperfahrer</t>
  </si>
  <si>
    <t>Arbeitskosten Saisonarbeitskraft</t>
  </si>
  <si>
    <t>Anzahl der Durchgänge</t>
  </si>
  <si>
    <t>Arbeitszeit pro Maßnahme (Stunden) Fachkraft</t>
  </si>
  <si>
    <t>Arbeitszeit pro Maßnahme (Stunden) Saisonarbeitskraft</t>
  </si>
  <si>
    <t>Kosten der Ertragsregulierung  Händisch beim Ausbrechen (Zusatzarbeitszeit)</t>
  </si>
  <si>
    <t>Kosten der Ertragsregulierung                        Traubenteilen</t>
  </si>
  <si>
    <t>Kosten der Ertragsregulierung                        Negative Vorlese</t>
  </si>
  <si>
    <t>Kosten der Ertragsregulierung                       Positivlese</t>
  </si>
  <si>
    <t>Blüte</t>
  </si>
  <si>
    <t>Chemische Ausdünnung</t>
  </si>
  <si>
    <t>Winter</t>
  </si>
  <si>
    <t>Nachblüte</t>
  </si>
  <si>
    <t>Ernte</t>
  </si>
  <si>
    <t>Frühjahr</t>
  </si>
  <si>
    <t>Kurz vor Traubenschluss</t>
  </si>
  <si>
    <t>Kurz vor der Ernte</t>
  </si>
  <si>
    <t>Positivselektion</t>
  </si>
  <si>
    <t>Berechnungsmöglichkeiten</t>
  </si>
  <si>
    <t>Die orangenen Zellen werden einkopiert. Arbeitsstundenentlohnung unten auf der Seite eingeben. Fix-und Variable Maschinenkosten werden aus den Tabellenblättern Kosten Schlepper und Kosten Geräte einkopiert. In den Matrixen der Geräte können die Kosten für das einzelne Verfahren individuell berechnet werden.</t>
  </si>
  <si>
    <t>Grüne Zellen: Eingabe der eigenen Arbeitszeit</t>
  </si>
  <si>
    <t>Blaue Zellen: Aus Maschinenkosten einkopiert</t>
  </si>
  <si>
    <t>Fixe Kosten pro Stunde bei  300 Arbeitsstunden pro Jahr</t>
  </si>
  <si>
    <t>Arbeitskosten des Traubenerntegrätes pro Stunde ohne Fahrer =  Fixkosten pro Stunde zuzüglich Variabler Kosten pro Stunde: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</si>
</sst>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9" x14ac:knownFonts="1">
    <font>
      <sz val="10"/>
      <name val="Arial"/>
    </font>
    <font>
      <sz val="8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Times New Roman"/>
      <family val="1"/>
    </font>
    <font>
      <sz val="12"/>
      <color indexed="12"/>
      <name val="Times New Roman"/>
      <family val="1"/>
    </font>
    <font>
      <sz val="12"/>
      <color indexed="10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8"/>
      <color indexed="1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center" vertical="center" textRotation="90" wrapText="1"/>
    </xf>
    <xf numFmtId="0" fontId="0" fillId="0" borderId="0" xfId="0" applyAlignment="1">
      <alignment wrapText="1"/>
    </xf>
    <xf numFmtId="164" fontId="0" fillId="0" borderId="0" xfId="0" applyNumberFormat="1"/>
    <xf numFmtId="164" fontId="5" fillId="0" borderId="0" xfId="0" applyNumberFormat="1" applyFont="1"/>
    <xf numFmtId="0" fontId="5" fillId="0" borderId="0" xfId="0" applyFont="1"/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0" fillId="0" borderId="1" xfId="0" applyBorder="1"/>
    <xf numFmtId="2" fontId="0" fillId="0" borderId="1" xfId="0" applyNumberFormat="1" applyBorder="1"/>
    <xf numFmtId="0" fontId="5" fillId="0" borderId="1" xfId="0" applyFont="1" applyBorder="1"/>
    <xf numFmtId="164" fontId="5" fillId="0" borderId="1" xfId="0" applyNumberFormat="1" applyFont="1" applyBorder="1"/>
    <xf numFmtId="10" fontId="0" fillId="0" borderId="1" xfId="0" applyNumberFormat="1" applyBorder="1"/>
    <xf numFmtId="0" fontId="7" fillId="3" borderId="2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3" borderId="4" xfId="0" applyFont="1" applyFill="1" applyBorder="1" applyAlignment="1">
      <alignment horizontal="center" vertical="top" wrapText="1"/>
    </xf>
    <xf numFmtId="0" fontId="0" fillId="3" borderId="4" xfId="0" applyFill="1" applyBorder="1" applyAlignment="1">
      <alignment horizontal="center" vertical="top" wrapText="1"/>
    </xf>
    <xf numFmtId="0" fontId="8" fillId="3" borderId="3" xfId="0" applyFont="1" applyFill="1" applyBorder="1" applyAlignment="1">
      <alignment horizontal="center" vertical="top" wrapText="1"/>
    </xf>
    <xf numFmtId="0" fontId="9" fillId="3" borderId="3" xfId="0" applyFont="1" applyFill="1" applyBorder="1" applyAlignment="1">
      <alignment horizontal="center" vertical="top" wrapText="1"/>
    </xf>
    <xf numFmtId="0" fontId="9" fillId="3" borderId="4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wrapText="1"/>
    </xf>
    <xf numFmtId="0" fontId="10" fillId="0" borderId="0" xfId="0" applyFont="1"/>
    <xf numFmtId="0" fontId="11" fillId="0" borderId="1" xfId="0" applyFont="1" applyBorder="1"/>
    <xf numFmtId="0" fontId="11" fillId="0" borderId="1" xfId="0" applyFont="1" applyBorder="1" applyAlignment="1">
      <alignment horizontal="center"/>
    </xf>
    <xf numFmtId="164" fontId="11" fillId="0" borderId="1" xfId="0" applyNumberFormat="1" applyFont="1" applyBorder="1"/>
    <xf numFmtId="164" fontId="11" fillId="0" borderId="1" xfId="0" applyNumberFormat="1" applyFont="1" applyBorder="1" applyAlignment="1">
      <alignment horizontal="center"/>
    </xf>
    <xf numFmtId="0" fontId="11" fillId="4" borderId="0" xfId="0" applyFont="1" applyFill="1" applyAlignment="1">
      <alignment horizontal="center" vertical="center" textRotation="90" wrapText="1"/>
    </xf>
    <xf numFmtId="0" fontId="11" fillId="4" borderId="1" xfId="0" applyFont="1" applyFill="1" applyBorder="1" applyAlignment="1">
      <alignment horizontal="center" vertical="center" textRotation="90" wrapText="1"/>
    </xf>
    <xf numFmtId="0" fontId="11" fillId="6" borderId="1" xfId="0" applyFont="1" applyFill="1" applyBorder="1"/>
    <xf numFmtId="0" fontId="11" fillId="6" borderId="1" xfId="0" applyFont="1" applyFill="1" applyBorder="1" applyAlignment="1">
      <alignment horizontal="center"/>
    </xf>
    <xf numFmtId="164" fontId="11" fillId="6" borderId="1" xfId="0" applyNumberFormat="1" applyFont="1" applyFill="1" applyBorder="1" applyAlignment="1">
      <alignment horizontal="center"/>
    </xf>
    <xf numFmtId="164" fontId="11" fillId="6" borderId="1" xfId="0" applyNumberFormat="1" applyFont="1" applyFill="1" applyBorder="1"/>
    <xf numFmtId="0" fontId="0" fillId="5" borderId="1" xfId="0" applyFill="1" applyBorder="1" applyAlignment="1">
      <alignment wrapText="1"/>
    </xf>
    <xf numFmtId="0" fontId="0" fillId="6" borderId="1" xfId="0" applyFill="1" applyBorder="1"/>
    <xf numFmtId="164" fontId="5" fillId="6" borderId="1" xfId="0" applyNumberFormat="1" applyFont="1" applyFill="1" applyBorder="1"/>
    <xf numFmtId="0" fontId="0" fillId="5" borderId="1" xfId="0" applyFill="1" applyBorder="1" applyAlignment="1">
      <alignment vertical="center" wrapText="1"/>
    </xf>
    <xf numFmtId="2" fontId="0" fillId="7" borderId="1" xfId="0" applyNumberFormat="1" applyFill="1" applyBorder="1"/>
    <xf numFmtId="0" fontId="6" fillId="6" borderId="1" xfId="0" applyFont="1" applyFill="1" applyBorder="1"/>
    <xf numFmtId="164" fontId="6" fillId="6" borderId="1" xfId="0" applyNumberFormat="1" applyFont="1" applyFill="1" applyBorder="1"/>
    <xf numFmtId="0" fontId="13" fillId="5" borderId="1" xfId="0" applyFont="1" applyFill="1" applyBorder="1" applyAlignment="1">
      <alignment wrapText="1"/>
    </xf>
    <xf numFmtId="0" fontId="4" fillId="0" borderId="1" xfId="0" applyFont="1" applyBorder="1"/>
    <xf numFmtId="0" fontId="4" fillId="4" borderId="1" xfId="0" applyFont="1" applyFill="1" applyBorder="1" applyAlignment="1">
      <alignment horizontal="center" vertical="center" textRotation="90" wrapText="1"/>
    </xf>
    <xf numFmtId="0" fontId="4" fillId="4" borderId="12" xfId="0" applyFont="1" applyFill="1" applyBorder="1" applyAlignment="1">
      <alignment horizontal="center" vertical="center" textRotation="90" wrapText="1"/>
    </xf>
    <xf numFmtId="0" fontId="12" fillId="0" borderId="0" xfId="0" applyFont="1"/>
    <xf numFmtId="0" fontId="12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2" fillId="5" borderId="1" xfId="0" applyFont="1" applyFill="1" applyBorder="1" applyAlignment="1">
      <alignment wrapText="1"/>
    </xf>
    <xf numFmtId="0" fontId="12" fillId="0" borderId="1" xfId="0" applyFont="1" applyBorder="1"/>
    <xf numFmtId="2" fontId="12" fillId="0" borderId="1" xfId="0" applyNumberFormat="1" applyFont="1" applyBorder="1"/>
    <xf numFmtId="0" fontId="0" fillId="0" borderId="0" xfId="0" applyAlignment="1">
      <alignment horizontal="left"/>
    </xf>
    <xf numFmtId="0" fontId="0" fillId="8" borderId="1" xfId="0" applyFill="1" applyBorder="1"/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5" borderId="0" xfId="0" applyFont="1" applyFill="1"/>
    <xf numFmtId="0" fontId="0" fillId="9" borderId="0" xfId="0" applyFill="1"/>
    <xf numFmtId="0" fontId="12" fillId="9" borderId="0" xfId="0" applyFont="1" applyFill="1"/>
    <xf numFmtId="0" fontId="16" fillId="0" borderId="0" xfId="0" applyFont="1" applyAlignment="1">
      <alignment horizontal="center" vertical="center"/>
    </xf>
    <xf numFmtId="0" fontId="0" fillId="8" borderId="0" xfId="0" applyFill="1" applyAlignment="1">
      <alignment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10" borderId="0" xfId="0" applyNumberFormat="1" applyFill="1" applyAlignment="1">
      <alignment horizontal="center"/>
    </xf>
    <xf numFmtId="164" fontId="12" fillId="8" borderId="1" xfId="0" applyNumberFormat="1" applyFont="1" applyFill="1" applyBorder="1"/>
    <xf numFmtId="164" fontId="0" fillId="8" borderId="1" xfId="0" applyNumberFormat="1" applyFill="1" applyBorder="1"/>
    <xf numFmtId="164" fontId="0" fillId="10" borderId="1" xfId="0" applyNumberFormat="1" applyFill="1" applyBorder="1"/>
    <xf numFmtId="0" fontId="17" fillId="11" borderId="1" xfId="0" applyFont="1" applyFill="1" applyBorder="1" applyAlignment="1">
      <alignment wrapText="1"/>
    </xf>
    <xf numFmtId="0" fontId="12" fillId="5" borderId="1" xfId="0" applyFont="1" applyFill="1" applyBorder="1" applyAlignment="1">
      <alignment vertical="center" wrapText="1"/>
    </xf>
    <xf numFmtId="0" fontId="18" fillId="6" borderId="1" xfId="0" applyFont="1" applyFill="1" applyBorder="1"/>
    <xf numFmtId="164" fontId="17" fillId="6" borderId="1" xfId="0" applyNumberFormat="1" applyFont="1" applyFill="1" applyBorder="1"/>
    <xf numFmtId="0" fontId="4" fillId="0" borderId="11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5" fillId="0" borderId="0" xfId="0" applyFont="1"/>
    <xf numFmtId="0" fontId="11" fillId="4" borderId="12" xfId="0" applyFont="1" applyFill="1" applyBorder="1" applyAlignment="1">
      <alignment horizontal="center" vertical="center" textRotation="90" wrapText="1"/>
    </xf>
    <xf numFmtId="0" fontId="5" fillId="4" borderId="13" xfId="0" applyFont="1" applyFill="1" applyBorder="1" applyAlignment="1">
      <alignment horizontal="center" vertical="center" textRotation="90" wrapText="1"/>
    </xf>
    <xf numFmtId="0" fontId="5" fillId="4" borderId="14" xfId="0" applyFont="1" applyFill="1" applyBorder="1" applyAlignment="1">
      <alignment horizontal="center" vertical="center" textRotation="90" wrapText="1"/>
    </xf>
    <xf numFmtId="0" fontId="0" fillId="6" borderId="1" xfId="0" applyFill="1" applyBorder="1" applyAlignment="1">
      <alignment horizontal="center" wrapText="1"/>
    </xf>
    <xf numFmtId="0" fontId="0" fillId="6" borderId="5" xfId="0" applyFill="1" applyBorder="1" applyAlignment="1">
      <alignment horizontal="center" wrapText="1"/>
    </xf>
    <xf numFmtId="0" fontId="0" fillId="6" borderId="6" xfId="0" applyFill="1" applyBorder="1" applyAlignment="1">
      <alignment horizontal="center" wrapText="1"/>
    </xf>
    <xf numFmtId="0" fontId="0" fillId="6" borderId="7" xfId="0" applyFill="1" applyBorder="1" applyAlignment="1">
      <alignment horizontal="center" wrapText="1"/>
    </xf>
    <xf numFmtId="0" fontId="0" fillId="6" borderId="8" xfId="0" applyFill="1" applyBorder="1" applyAlignment="1">
      <alignment horizontal="center" wrapText="1"/>
    </xf>
    <xf numFmtId="0" fontId="0" fillId="6" borderId="9" xfId="0" applyFill="1" applyBorder="1" applyAlignment="1">
      <alignment horizontal="center" wrapText="1"/>
    </xf>
    <xf numFmtId="0" fontId="0" fillId="6" borderId="10" xfId="0" applyFill="1" applyBorder="1" applyAlignment="1">
      <alignment horizontal="center" wrapText="1"/>
    </xf>
    <xf numFmtId="0" fontId="18" fillId="6" borderId="1" xfId="0" applyFont="1" applyFill="1" applyBorder="1" applyAlignment="1">
      <alignment horizontal="center" wrapText="1"/>
    </xf>
    <xf numFmtId="0" fontId="7" fillId="3" borderId="2" xfId="0" applyFont="1" applyFill="1" applyBorder="1" applyAlignment="1">
      <alignment vertical="top" wrapText="1"/>
    </xf>
    <xf numFmtId="0" fontId="7" fillId="3" borderId="3" xfId="0" applyFont="1" applyFill="1" applyBorder="1" applyAlignment="1">
      <alignment vertical="top" wrapText="1"/>
    </xf>
    <xf numFmtId="0" fontId="7" fillId="3" borderId="4" xfId="0" applyFont="1" applyFill="1" applyBorder="1" applyAlignment="1">
      <alignment vertical="top" wrapText="1"/>
    </xf>
    <xf numFmtId="0" fontId="7" fillId="3" borderId="2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3" borderId="4" xfId="0" applyFont="1" applyFill="1" applyBorder="1" applyAlignment="1">
      <alignment horizontal="center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Scroll" dx="16" fmlaLink="#REF!" max="365" min="1" page="10" val="40"/>
</file>

<file path=xl/ctrlProps/ctrlProp2.xml><?xml version="1.0" encoding="utf-8"?>
<formControlPr xmlns="http://schemas.microsoft.com/office/spreadsheetml/2009/9/main" objectType="Scroll" dx="16" fmlaLink="#REF!" max="24" min="1" page="10" val="10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7.jpeg"/><Relationship Id="rId3" Type="http://schemas.openxmlformats.org/officeDocument/2006/relationships/image" Target="../media/image12.jpg"/><Relationship Id="rId7" Type="http://schemas.openxmlformats.org/officeDocument/2006/relationships/image" Target="../media/image16.jpeg"/><Relationship Id="rId2" Type="http://schemas.openxmlformats.org/officeDocument/2006/relationships/image" Target="../media/image11.jpeg"/><Relationship Id="rId1" Type="http://schemas.openxmlformats.org/officeDocument/2006/relationships/image" Target="../media/image10.jpeg"/><Relationship Id="rId6" Type="http://schemas.openxmlformats.org/officeDocument/2006/relationships/image" Target="../media/image15.jpeg"/><Relationship Id="rId5" Type="http://schemas.openxmlformats.org/officeDocument/2006/relationships/image" Target="../media/image14.jpeg"/><Relationship Id="rId10" Type="http://schemas.openxmlformats.org/officeDocument/2006/relationships/image" Target="../media/image19.jpeg"/><Relationship Id="rId4" Type="http://schemas.openxmlformats.org/officeDocument/2006/relationships/image" Target="../media/image13.jpeg"/><Relationship Id="rId9" Type="http://schemas.openxmlformats.org/officeDocument/2006/relationships/image" Target="../media/image18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jpeg"/><Relationship Id="rId1" Type="http://schemas.openxmlformats.org/officeDocument/2006/relationships/image" Target="../media/image20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23812</xdr:colOff>
      <xdr:row>0</xdr:row>
      <xdr:rowOff>0</xdr:rowOff>
    </xdr:from>
    <xdr:to>
      <xdr:col>3</xdr:col>
      <xdr:colOff>1809750</xdr:colOff>
      <xdr:row>11</xdr:row>
      <xdr:rowOff>1614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70437" y="0"/>
          <a:ext cx="1785938" cy="2239989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1797843</xdr:colOff>
      <xdr:row>19</xdr:row>
      <xdr:rowOff>116126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50594" y="2631281"/>
          <a:ext cx="1797843" cy="1271033"/>
        </a:xfrm>
        <a:prstGeom prst="rect">
          <a:avLst/>
        </a:prstGeom>
      </xdr:spPr>
    </xdr:pic>
    <xdr:clientData/>
  </xdr:twoCellAnchor>
  <xdr:twoCellAnchor editAs="oneCell">
    <xdr:from>
      <xdr:col>2</xdr:col>
      <xdr:colOff>952499</xdr:colOff>
      <xdr:row>18</xdr:row>
      <xdr:rowOff>78813</xdr:rowOff>
    </xdr:from>
    <xdr:to>
      <xdr:col>3</xdr:col>
      <xdr:colOff>1845468</xdr:colOff>
      <xdr:row>24</xdr:row>
      <xdr:rowOff>148549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38687" y="3698313"/>
          <a:ext cx="1857375" cy="110558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25</xdr:row>
      <xdr:rowOff>35718</xdr:rowOff>
    </xdr:from>
    <xdr:to>
      <xdr:col>3</xdr:col>
      <xdr:colOff>1778000</xdr:colOff>
      <xdr:row>32</xdr:row>
      <xdr:rowOff>47624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50594" y="4857749"/>
          <a:ext cx="1778000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1778000</xdr:colOff>
      <xdr:row>43</xdr:row>
      <xdr:rowOff>11906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50594" y="6846094"/>
          <a:ext cx="1778000" cy="1333500"/>
        </a:xfrm>
        <a:prstGeom prst="rect">
          <a:avLst/>
        </a:prstGeom>
      </xdr:spPr>
    </xdr:pic>
    <xdr:clientData/>
  </xdr:twoCellAnchor>
  <xdr:twoCellAnchor editAs="oneCell">
    <xdr:from>
      <xdr:col>7</xdr:col>
      <xdr:colOff>47625</xdr:colOff>
      <xdr:row>0</xdr:row>
      <xdr:rowOff>460376</xdr:rowOff>
    </xdr:from>
    <xdr:to>
      <xdr:col>7</xdr:col>
      <xdr:colOff>2259939</xdr:colOff>
      <xdr:row>10</xdr:row>
      <xdr:rowOff>31750</xdr:rowOff>
    </xdr:to>
    <xdr:pic>
      <xdr:nvPicPr>
        <xdr:cNvPr id="13" name="Grafik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99125" y="460376"/>
          <a:ext cx="2212314" cy="1603374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13</xdr:row>
      <xdr:rowOff>0</xdr:rowOff>
    </xdr:from>
    <xdr:to>
      <xdr:col>8</xdr:col>
      <xdr:colOff>0</xdr:colOff>
      <xdr:row>22</xdr:row>
      <xdr:rowOff>115094</xdr:rowOff>
    </xdr:to>
    <xdr:pic>
      <xdr:nvPicPr>
        <xdr:cNvPr id="15" name="Grafik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51500" y="2555875"/>
          <a:ext cx="2270125" cy="1702594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2243667</xdr:colOff>
      <xdr:row>34</xdr:row>
      <xdr:rowOff>47625</xdr:rowOff>
    </xdr:to>
    <xdr:pic>
      <xdr:nvPicPr>
        <xdr:cNvPr id="17" name="Grafik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51500" y="4667250"/>
          <a:ext cx="2243667" cy="168275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36</xdr:row>
      <xdr:rowOff>1</xdr:rowOff>
    </xdr:from>
    <xdr:to>
      <xdr:col>7</xdr:col>
      <xdr:colOff>2229164</xdr:colOff>
      <xdr:row>44</xdr:row>
      <xdr:rowOff>63501</xdr:rowOff>
    </xdr:to>
    <xdr:pic>
      <xdr:nvPicPr>
        <xdr:cNvPr id="19" name="Grafik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51500" y="6619876"/>
          <a:ext cx="2229164" cy="14922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5</xdr:row>
      <xdr:rowOff>38100</xdr:rowOff>
    </xdr:from>
    <xdr:to>
      <xdr:col>2</xdr:col>
      <xdr:colOff>12122</xdr:colOff>
      <xdr:row>6</xdr:row>
      <xdr:rowOff>4788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3025" y="971550"/>
          <a:ext cx="1659947" cy="1109688"/>
        </a:xfrm>
        <a:prstGeom prst="rect">
          <a:avLst/>
        </a:prstGeom>
      </xdr:spPr>
    </xdr:pic>
    <xdr:clientData/>
  </xdr:twoCellAnchor>
  <xdr:twoCellAnchor editAs="oneCell">
    <xdr:from>
      <xdr:col>1</xdr:col>
      <xdr:colOff>1666874</xdr:colOff>
      <xdr:row>5</xdr:row>
      <xdr:rowOff>0</xdr:rowOff>
    </xdr:from>
    <xdr:to>
      <xdr:col>2</xdr:col>
      <xdr:colOff>1549398</xdr:colOff>
      <xdr:row>6</xdr:row>
      <xdr:rowOff>19049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990849" y="933450"/>
          <a:ext cx="1549399" cy="1162049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1515717</xdr:colOff>
      <xdr:row>6</xdr:row>
      <xdr:rowOff>19050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62475" y="809625"/>
          <a:ext cx="1515717" cy="116205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1552575</xdr:colOff>
      <xdr:row>6</xdr:row>
      <xdr:rowOff>21431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0" y="1190625"/>
          <a:ext cx="1552575" cy="1164431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1562100</xdr:colOff>
      <xdr:row>6</xdr:row>
      <xdr:rowOff>28575</xdr:rowOff>
    </xdr:to>
    <xdr:pic>
      <xdr:nvPicPr>
        <xdr:cNvPr id="13" name="Grafik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96200" y="1190625"/>
          <a:ext cx="1562100" cy="117157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1536700</xdr:colOff>
      <xdr:row>6</xdr:row>
      <xdr:rowOff>9525</xdr:rowOff>
    </xdr:to>
    <xdr:pic>
      <xdr:nvPicPr>
        <xdr:cNvPr id="15" name="Grafik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34500" y="1190625"/>
          <a:ext cx="1536700" cy="115252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5</xdr:row>
      <xdr:rowOff>28576</xdr:rowOff>
    </xdr:from>
    <xdr:to>
      <xdr:col>8</xdr:col>
      <xdr:colOff>1498600</xdr:colOff>
      <xdr:row>6</xdr:row>
      <xdr:rowOff>9526</xdr:rowOff>
    </xdr:to>
    <xdr:pic>
      <xdr:nvPicPr>
        <xdr:cNvPr id="19" name="Grafik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58500" y="1219201"/>
          <a:ext cx="1498600" cy="112395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1750131</xdr:colOff>
      <xdr:row>6</xdr:row>
      <xdr:rowOff>28575</xdr:rowOff>
    </xdr:to>
    <xdr:pic>
      <xdr:nvPicPr>
        <xdr:cNvPr id="21" name="Grafik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00" y="1381125"/>
          <a:ext cx="1750131" cy="1171575"/>
        </a:xfrm>
        <a:prstGeom prst="rect">
          <a:avLst/>
        </a:prstGeom>
      </xdr:spPr>
    </xdr:pic>
    <xdr:clientData/>
  </xdr:twoCellAnchor>
  <xdr:twoCellAnchor editAs="oneCell">
    <xdr:from>
      <xdr:col>10</xdr:col>
      <xdr:colOff>28575</xdr:colOff>
      <xdr:row>5</xdr:row>
      <xdr:rowOff>9525</xdr:rowOff>
    </xdr:from>
    <xdr:to>
      <xdr:col>10</xdr:col>
      <xdr:colOff>1590101</xdr:colOff>
      <xdr:row>6</xdr:row>
      <xdr:rowOff>38100</xdr:rowOff>
    </xdr:to>
    <xdr:pic>
      <xdr:nvPicPr>
        <xdr:cNvPr id="23" name="Grafik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82950" y="1390650"/>
          <a:ext cx="1561526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</xdr:row>
      <xdr:rowOff>733424</xdr:rowOff>
    </xdr:from>
    <xdr:to>
      <xdr:col>4</xdr:col>
      <xdr:colOff>1728788</xdr:colOff>
      <xdr:row>6</xdr:row>
      <xdr:rowOff>9524</xdr:rowOff>
    </xdr:to>
    <xdr:pic>
      <xdr:nvPicPr>
        <xdr:cNvPr id="24" name="Picture 1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096000" y="1381124"/>
          <a:ext cx="1728788" cy="1152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175260</xdr:colOff>
      <xdr:row>0</xdr:row>
      <xdr:rowOff>0</xdr:rowOff>
    </xdr:from>
    <xdr:to>
      <xdr:col>0</xdr:col>
      <xdr:colOff>891540</xdr:colOff>
      <xdr:row>0</xdr:row>
      <xdr:rowOff>805815</xdr:rowOff>
    </xdr:to>
    <xdr:pic>
      <xdr:nvPicPr>
        <xdr:cNvPr id="4097" name="Picture 1" descr="Schlepper 2005 01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291" t="21338" r="24643" b="4541"/>
        <a:stretch>
          <a:fillRect/>
        </a:stretch>
      </xdr:blipFill>
      <xdr:spPr bwMode="auto">
        <a:xfrm>
          <a:off x="175260" y="0"/>
          <a:ext cx="71628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175260</xdr:colOff>
      <xdr:row>0</xdr:row>
      <xdr:rowOff>0</xdr:rowOff>
    </xdr:from>
    <xdr:to>
      <xdr:col>0</xdr:col>
      <xdr:colOff>891540</xdr:colOff>
      <xdr:row>0</xdr:row>
      <xdr:rowOff>805815</xdr:rowOff>
    </xdr:to>
    <xdr:pic>
      <xdr:nvPicPr>
        <xdr:cNvPr id="5" name="Picture 1" descr="Schlepper 2005 01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291" t="21338" r="24643" b="4541"/>
        <a:stretch>
          <a:fillRect/>
        </a:stretch>
      </xdr:blipFill>
      <xdr:spPr bwMode="auto">
        <a:xfrm>
          <a:off x="175260" y="0"/>
          <a:ext cx="716280" cy="805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175260</xdr:colOff>
      <xdr:row>22</xdr:row>
      <xdr:rowOff>0</xdr:rowOff>
    </xdr:from>
    <xdr:to>
      <xdr:col>0</xdr:col>
      <xdr:colOff>809625</xdr:colOff>
      <xdr:row>22</xdr:row>
      <xdr:rowOff>800100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239" r="26239"/>
        <a:stretch/>
      </xdr:blipFill>
      <xdr:spPr bwMode="auto">
        <a:xfrm>
          <a:off x="175260" y="4210050"/>
          <a:ext cx="634365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61383</xdr:colOff>
      <xdr:row>0</xdr:row>
      <xdr:rowOff>37465</xdr:rowOff>
    </xdr:from>
    <xdr:to>
      <xdr:col>0</xdr:col>
      <xdr:colOff>1043516</xdr:colOff>
      <xdr:row>0</xdr:row>
      <xdr:rowOff>774065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1383" y="37465"/>
          <a:ext cx="982133" cy="736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241" name="Scroll Bar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5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242" name="Scroll Bar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5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0</xdr:rowOff>
    </xdr:from>
    <xdr:to>
      <xdr:col>0</xdr:col>
      <xdr:colOff>1534390</xdr:colOff>
      <xdr:row>0</xdr:row>
      <xdr:rowOff>781050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55E066BF-F80E-49F4-9AE0-0E0090D49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0"/>
          <a:ext cx="1534390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37465</xdr:rowOff>
    </xdr:from>
    <xdr:to>
      <xdr:col>0</xdr:col>
      <xdr:colOff>1104900</xdr:colOff>
      <xdr:row>0</xdr:row>
      <xdr:rowOff>774065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00000000-0008-0000-0600-00000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37465"/>
          <a:ext cx="1104900" cy="736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5.xml"/><Relationship Id="rId4" Type="http://schemas.openxmlformats.org/officeDocument/2006/relationships/ctrlProp" Target="../ctrlProps/ctrlProp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7"/>
  <sheetViews>
    <sheetView tabSelected="1" topLeftCell="C1" zoomScale="130" zoomScaleNormal="130" workbookViewId="0">
      <selection activeCell="H45" sqref="E26:H45"/>
    </sheetView>
  </sheetViews>
  <sheetFormatPr baseColWidth="10" defaultRowHeight="12.75" x14ac:dyDescent="0.2"/>
  <cols>
    <col min="1" max="1" width="34.28515625" customWidth="1"/>
    <col min="2" max="2" width="22.42578125" customWidth="1"/>
    <col min="3" max="3" width="14.42578125" customWidth="1"/>
    <col min="4" max="4" width="27.85546875" customWidth="1"/>
    <col min="5" max="5" width="46.85546875" customWidth="1"/>
    <col min="6" max="6" width="22.42578125" customWidth="1"/>
    <col min="7" max="7" width="69.5703125" customWidth="1"/>
    <col min="8" max="8" width="34" customWidth="1"/>
  </cols>
  <sheetData>
    <row r="1" spans="1:7" s="5" customFormat="1" ht="47.25" customHeight="1" x14ac:dyDescent="0.2">
      <c r="A1" s="67" t="s">
        <v>87</v>
      </c>
      <c r="B1" s="43" t="s">
        <v>37</v>
      </c>
      <c r="C1" s="43" t="s">
        <v>6</v>
      </c>
      <c r="E1" s="67" t="s">
        <v>124</v>
      </c>
      <c r="F1" s="43" t="s">
        <v>37</v>
      </c>
      <c r="G1" s="43" t="s">
        <v>6</v>
      </c>
    </row>
    <row r="2" spans="1:7" s="5" customFormat="1" x14ac:dyDescent="0.2">
      <c r="A2" s="9" t="s">
        <v>27</v>
      </c>
      <c r="B2" s="9"/>
      <c r="C2" s="9"/>
      <c r="E2" s="9" t="s">
        <v>27</v>
      </c>
      <c r="F2" s="9"/>
      <c r="G2" s="9"/>
    </row>
    <row r="3" spans="1:7" s="5" customFormat="1" x14ac:dyDescent="0.2">
      <c r="A3" s="9" t="s">
        <v>28</v>
      </c>
      <c r="B3" s="10"/>
      <c r="C3" s="10">
        <f>Mittelkosten!L2</f>
        <v>276.84000000000003</v>
      </c>
      <c r="E3" s="52" t="s">
        <v>117</v>
      </c>
      <c r="F3" s="64">
        <f>B51</f>
        <v>25</v>
      </c>
      <c r="G3" s="10">
        <f>F3*F5*F7</f>
        <v>25</v>
      </c>
    </row>
    <row r="4" spans="1:7" x14ac:dyDescent="0.2">
      <c r="A4" s="11" t="s">
        <v>29</v>
      </c>
      <c r="B4" s="10"/>
      <c r="C4" s="10">
        <f>Mittelkosten!L6</f>
        <v>1.28</v>
      </c>
      <c r="D4" s="6"/>
      <c r="E4" s="52" t="s">
        <v>120</v>
      </c>
      <c r="F4" s="64">
        <f>B52</f>
        <v>14.2</v>
      </c>
      <c r="G4" s="10">
        <f>F4*F6*F7</f>
        <v>511.2</v>
      </c>
    </row>
    <row r="5" spans="1:7" x14ac:dyDescent="0.2">
      <c r="A5" s="11" t="s">
        <v>30</v>
      </c>
      <c r="B5" s="64">
        <f>B53</f>
        <v>20</v>
      </c>
      <c r="C5" s="10">
        <f>B5*B6*B7</f>
        <v>40</v>
      </c>
      <c r="D5" s="6"/>
      <c r="E5" s="52" t="s">
        <v>122</v>
      </c>
      <c r="F5" s="40">
        <v>1</v>
      </c>
      <c r="G5" s="10"/>
    </row>
    <row r="6" spans="1:7" x14ac:dyDescent="0.2">
      <c r="A6" s="11" t="s">
        <v>38</v>
      </c>
      <c r="B6" s="40">
        <v>2</v>
      </c>
      <c r="C6" s="10"/>
      <c r="D6" s="6"/>
      <c r="E6" s="52" t="s">
        <v>123</v>
      </c>
      <c r="F6" s="40">
        <f>'Verfahren Ertragsregulierung'!C5</f>
        <v>36</v>
      </c>
      <c r="G6" s="10"/>
    </row>
    <row r="7" spans="1:7" x14ac:dyDescent="0.2">
      <c r="A7" s="11" t="s">
        <v>31</v>
      </c>
      <c r="B7" s="40">
        <v>1</v>
      </c>
      <c r="C7" s="10"/>
      <c r="D7" s="6"/>
      <c r="E7" s="52" t="s">
        <v>121</v>
      </c>
      <c r="F7" s="40">
        <v>1</v>
      </c>
      <c r="G7" s="10"/>
    </row>
    <row r="8" spans="1:7" x14ac:dyDescent="0.2">
      <c r="A8" s="11" t="s">
        <v>32</v>
      </c>
      <c r="B8" s="12" t="s">
        <v>35</v>
      </c>
      <c r="C8" s="66">
        <f>'Kosten Schlepper'!F19*B6*B7</f>
        <v>72.8</v>
      </c>
      <c r="D8" s="6"/>
      <c r="E8" s="11"/>
      <c r="F8" s="12"/>
      <c r="G8" s="10"/>
    </row>
    <row r="9" spans="1:7" x14ac:dyDescent="0.2">
      <c r="A9" s="11" t="s">
        <v>33</v>
      </c>
      <c r="B9" s="12" t="s">
        <v>36</v>
      </c>
      <c r="C9" s="66">
        <f>'Kosten Pflanzenschutzgerät'!F18*B6*B7</f>
        <v>41.475000000000001</v>
      </c>
      <c r="D9" s="6"/>
      <c r="E9" s="52"/>
      <c r="F9" s="53"/>
      <c r="G9" s="10"/>
    </row>
    <row r="10" spans="1:7" s="8" customFormat="1" x14ac:dyDescent="0.2">
      <c r="A10" s="13"/>
      <c r="B10" s="14"/>
      <c r="C10" s="14"/>
      <c r="D10" s="7"/>
      <c r="E10" s="13"/>
      <c r="F10" s="14"/>
      <c r="G10" s="14"/>
    </row>
    <row r="11" spans="1:7" s="8" customFormat="1" ht="15.75" x14ac:dyDescent="0.25">
      <c r="A11" s="41" t="s">
        <v>34</v>
      </c>
      <c r="B11" s="38"/>
      <c r="C11" s="42">
        <f>SUM(C3:C9)</f>
        <v>432.39500000000004</v>
      </c>
      <c r="D11" s="7"/>
      <c r="E11" s="41" t="s">
        <v>34</v>
      </c>
      <c r="F11" s="38"/>
      <c r="G11" s="42">
        <f>SUM(G3:G9)</f>
        <v>536.20000000000005</v>
      </c>
    </row>
    <row r="12" spans="1:7" x14ac:dyDescent="0.2">
      <c r="B12" s="6"/>
      <c r="C12" s="6"/>
      <c r="E12" s="7"/>
      <c r="F12" s="8"/>
      <c r="G12" s="8"/>
    </row>
    <row r="13" spans="1:7" x14ac:dyDescent="0.2">
      <c r="B13" s="6"/>
      <c r="C13" s="6"/>
      <c r="D13" s="6"/>
      <c r="E13" s="7"/>
      <c r="F13" s="8"/>
      <c r="G13" s="8"/>
    </row>
    <row r="14" spans="1:7" ht="25.5" x14ac:dyDescent="0.2">
      <c r="A14" s="67" t="s">
        <v>88</v>
      </c>
      <c r="B14" s="43" t="s">
        <v>37</v>
      </c>
      <c r="C14" s="43" t="s">
        <v>6</v>
      </c>
      <c r="D14" s="6"/>
      <c r="E14" s="67" t="s">
        <v>125</v>
      </c>
      <c r="F14" s="43" t="s">
        <v>37</v>
      </c>
      <c r="G14" s="43" t="s">
        <v>6</v>
      </c>
    </row>
    <row r="15" spans="1:7" x14ac:dyDescent="0.2">
      <c r="A15" s="9" t="s">
        <v>27</v>
      </c>
      <c r="B15" s="9"/>
      <c r="C15" s="9"/>
      <c r="E15" s="9" t="s">
        <v>27</v>
      </c>
      <c r="F15" s="9"/>
      <c r="G15" s="9"/>
    </row>
    <row r="16" spans="1:7" x14ac:dyDescent="0.2">
      <c r="A16" s="9" t="s">
        <v>28</v>
      </c>
      <c r="B16" s="10"/>
      <c r="C16" s="10">
        <f>Mittelkosten!L3</f>
        <v>120</v>
      </c>
      <c r="D16" s="6"/>
      <c r="E16" s="52" t="s">
        <v>117</v>
      </c>
      <c r="F16" s="64">
        <f>B51</f>
        <v>25</v>
      </c>
      <c r="G16" s="10">
        <f>F16*F18*F20</f>
        <v>25</v>
      </c>
    </row>
    <row r="17" spans="1:7" x14ac:dyDescent="0.2">
      <c r="A17" s="11" t="s">
        <v>29</v>
      </c>
      <c r="B17" s="10"/>
      <c r="C17" s="10">
        <f>Mittelkosten!L6</f>
        <v>1.28</v>
      </c>
      <c r="E17" s="52" t="s">
        <v>120</v>
      </c>
      <c r="F17" s="64">
        <f>B52</f>
        <v>14.2</v>
      </c>
      <c r="G17" s="10">
        <f>F17*F19*F20</f>
        <v>1136</v>
      </c>
    </row>
    <row r="18" spans="1:7" x14ac:dyDescent="0.2">
      <c r="A18" s="11" t="s">
        <v>30</v>
      </c>
      <c r="B18" s="64">
        <f>B53</f>
        <v>20</v>
      </c>
      <c r="C18" s="10">
        <f>B18*B19*B20</f>
        <v>40</v>
      </c>
      <c r="E18" s="52" t="s">
        <v>122</v>
      </c>
      <c r="F18" s="40">
        <v>1</v>
      </c>
      <c r="G18" s="10"/>
    </row>
    <row r="19" spans="1:7" x14ac:dyDescent="0.2">
      <c r="A19" s="11" t="s">
        <v>38</v>
      </c>
      <c r="B19" s="40">
        <v>2</v>
      </c>
      <c r="C19" s="10"/>
      <c r="E19" s="52" t="s">
        <v>123</v>
      </c>
      <c r="F19" s="40">
        <v>80</v>
      </c>
      <c r="G19" s="10"/>
    </row>
    <row r="20" spans="1:7" x14ac:dyDescent="0.2">
      <c r="A20" s="11" t="s">
        <v>31</v>
      </c>
      <c r="B20" s="40">
        <v>1</v>
      </c>
      <c r="C20" s="10"/>
      <c r="E20" s="52" t="s">
        <v>121</v>
      </c>
      <c r="F20" s="40">
        <v>1</v>
      </c>
      <c r="G20" s="10"/>
    </row>
    <row r="21" spans="1:7" x14ac:dyDescent="0.2">
      <c r="A21" s="11" t="s">
        <v>32</v>
      </c>
      <c r="B21" s="12" t="s">
        <v>35</v>
      </c>
      <c r="C21" s="66">
        <f>'Kosten Schlepper'!F19*B19*B20</f>
        <v>72.8</v>
      </c>
      <c r="E21" s="11"/>
      <c r="F21" s="12"/>
      <c r="G21" s="10"/>
    </row>
    <row r="22" spans="1:7" x14ac:dyDescent="0.2">
      <c r="A22" s="11" t="s">
        <v>33</v>
      </c>
      <c r="B22" s="12" t="s">
        <v>36</v>
      </c>
      <c r="C22" s="66">
        <f>'Kosten Pflanzenschutzgerät'!F18*B19*B20</f>
        <v>41.475000000000001</v>
      </c>
      <c r="E22" s="52"/>
      <c r="F22" s="53"/>
      <c r="G22" s="10"/>
    </row>
    <row r="23" spans="1:7" x14ac:dyDescent="0.2">
      <c r="A23" s="13"/>
      <c r="B23" s="14"/>
      <c r="C23" s="14"/>
      <c r="E23" s="13"/>
      <c r="F23" s="14"/>
      <c r="G23" s="14"/>
    </row>
    <row r="24" spans="1:7" ht="15.75" x14ac:dyDescent="0.25">
      <c r="A24" s="41" t="s">
        <v>34</v>
      </c>
      <c r="B24" s="38"/>
      <c r="C24" s="42">
        <f>SUM(C16:C22)</f>
        <v>275.55500000000001</v>
      </c>
      <c r="E24" s="41" t="s">
        <v>34</v>
      </c>
      <c r="F24" s="38"/>
      <c r="G24" s="42">
        <f>SUM(G16:G22)</f>
        <v>1161</v>
      </c>
    </row>
    <row r="26" spans="1:7" ht="25.5" x14ac:dyDescent="0.2">
      <c r="A26" s="67" t="s">
        <v>111</v>
      </c>
      <c r="B26" s="43" t="s">
        <v>37</v>
      </c>
      <c r="C26" s="43" t="s">
        <v>6</v>
      </c>
      <c r="E26" s="67" t="s">
        <v>126</v>
      </c>
      <c r="F26" s="43" t="s">
        <v>37</v>
      </c>
      <c r="G26" s="43" t="s">
        <v>6</v>
      </c>
    </row>
    <row r="27" spans="1:7" x14ac:dyDescent="0.2">
      <c r="A27" s="9" t="s">
        <v>27</v>
      </c>
      <c r="B27" s="9"/>
      <c r="C27" s="9"/>
      <c r="E27" s="9" t="s">
        <v>27</v>
      </c>
      <c r="F27" s="9"/>
      <c r="G27" s="9"/>
    </row>
    <row r="28" spans="1:7" x14ac:dyDescent="0.2">
      <c r="A28" s="11" t="s">
        <v>30</v>
      </c>
      <c r="B28" s="64">
        <f>B53</f>
        <v>20</v>
      </c>
      <c r="C28" s="10">
        <f>B28*B29*B30</f>
        <v>80</v>
      </c>
      <c r="E28" s="52" t="s">
        <v>117</v>
      </c>
      <c r="F28" s="64">
        <f>B51</f>
        <v>25</v>
      </c>
      <c r="G28" s="10">
        <f>F28*F30*F32</f>
        <v>25</v>
      </c>
    </row>
    <row r="29" spans="1:7" x14ac:dyDescent="0.2">
      <c r="A29" s="11" t="s">
        <v>38</v>
      </c>
      <c r="B29" s="40">
        <v>4</v>
      </c>
      <c r="C29" s="10"/>
      <c r="E29" s="52" t="s">
        <v>120</v>
      </c>
      <c r="F29" s="64">
        <f>B52</f>
        <v>14.2</v>
      </c>
      <c r="G29" s="10">
        <f>F29*F31*F32</f>
        <v>426</v>
      </c>
    </row>
    <row r="30" spans="1:7" x14ac:dyDescent="0.2">
      <c r="A30" s="52" t="s">
        <v>109</v>
      </c>
      <c r="B30" s="40">
        <v>1</v>
      </c>
      <c r="C30" s="10"/>
      <c r="E30" s="52" t="s">
        <v>122</v>
      </c>
      <c r="F30" s="40">
        <v>1</v>
      </c>
      <c r="G30" s="10"/>
    </row>
    <row r="31" spans="1:7" x14ac:dyDescent="0.2">
      <c r="A31" s="11" t="s">
        <v>32</v>
      </c>
      <c r="B31" s="12" t="s">
        <v>35</v>
      </c>
      <c r="C31" s="66">
        <f>'Kosten Schlepper'!F41*B29*B30</f>
        <v>200.83999999999997</v>
      </c>
      <c r="E31" s="52" t="s">
        <v>123</v>
      </c>
      <c r="F31" s="40">
        <f>'Verfahren Ertragsregulierung'!I5</f>
        <v>30</v>
      </c>
      <c r="G31" s="10"/>
    </row>
    <row r="32" spans="1:7" x14ac:dyDescent="0.2">
      <c r="A32" s="52" t="s">
        <v>110</v>
      </c>
      <c r="B32" s="12" t="s">
        <v>36</v>
      </c>
      <c r="C32" s="66">
        <f>'Kosten Luftdruckentblätterung'!F18*B29*B30</f>
        <v>121.7</v>
      </c>
      <c r="E32" s="52" t="s">
        <v>121</v>
      </c>
      <c r="F32" s="40">
        <v>1</v>
      </c>
      <c r="G32" s="10"/>
    </row>
    <row r="33" spans="1:7" x14ac:dyDescent="0.2">
      <c r="A33" s="13"/>
      <c r="B33" s="14"/>
      <c r="C33" s="14"/>
      <c r="E33" s="13"/>
      <c r="F33" s="14"/>
      <c r="G33" s="14"/>
    </row>
    <row r="34" spans="1:7" ht="15.75" x14ac:dyDescent="0.25">
      <c r="A34" s="41" t="s">
        <v>34</v>
      </c>
      <c r="B34" s="38"/>
      <c r="C34" s="42">
        <f>SUM(C28:C32)</f>
        <v>402.53999999999996</v>
      </c>
      <c r="E34" s="41" t="s">
        <v>34</v>
      </c>
      <c r="F34" s="38"/>
      <c r="G34" s="42">
        <f>SUM(G28:G32)</f>
        <v>451</v>
      </c>
    </row>
    <row r="37" spans="1:7" ht="25.5" x14ac:dyDescent="0.2">
      <c r="A37" s="67" t="s">
        <v>112</v>
      </c>
      <c r="B37" s="43" t="s">
        <v>37</v>
      </c>
      <c r="C37" s="43" t="s">
        <v>6</v>
      </c>
      <c r="E37" s="67" t="s">
        <v>127</v>
      </c>
      <c r="F37" s="43" t="s">
        <v>37</v>
      </c>
      <c r="G37" s="43" t="s">
        <v>6</v>
      </c>
    </row>
    <row r="38" spans="1:7" x14ac:dyDescent="0.2">
      <c r="A38" s="9" t="s">
        <v>27</v>
      </c>
      <c r="B38" s="9"/>
      <c r="C38" s="9"/>
      <c r="E38" s="9" t="s">
        <v>27</v>
      </c>
      <c r="F38" s="9"/>
      <c r="G38" s="9"/>
    </row>
    <row r="39" spans="1:7" x14ac:dyDescent="0.2">
      <c r="A39" s="11" t="s">
        <v>30</v>
      </c>
      <c r="B39" s="64">
        <f>B51</f>
        <v>25</v>
      </c>
      <c r="C39" s="10">
        <f>B39*B40*B41</f>
        <v>50</v>
      </c>
      <c r="E39" s="52" t="s">
        <v>117</v>
      </c>
      <c r="F39" s="64">
        <f>B51</f>
        <v>25</v>
      </c>
      <c r="G39" s="10">
        <f>F39*F41*F43</f>
        <v>25</v>
      </c>
    </row>
    <row r="40" spans="1:7" x14ac:dyDescent="0.2">
      <c r="A40" s="11" t="s">
        <v>38</v>
      </c>
      <c r="B40" s="40">
        <v>2</v>
      </c>
      <c r="C40" s="10"/>
      <c r="E40" s="52" t="s">
        <v>120</v>
      </c>
      <c r="F40" s="65">
        <f>B52</f>
        <v>14.2</v>
      </c>
      <c r="G40" s="10">
        <f>F40*F42*F43</f>
        <v>355</v>
      </c>
    </row>
    <row r="41" spans="1:7" x14ac:dyDescent="0.2">
      <c r="A41" s="52" t="s">
        <v>109</v>
      </c>
      <c r="B41" s="40">
        <v>1</v>
      </c>
      <c r="C41" s="10"/>
      <c r="E41" s="52" t="s">
        <v>122</v>
      </c>
      <c r="F41" s="40">
        <v>1</v>
      </c>
      <c r="G41" s="10"/>
    </row>
    <row r="42" spans="1:7" x14ac:dyDescent="0.2">
      <c r="A42" s="11"/>
      <c r="B42" s="12"/>
      <c r="C42" s="10"/>
      <c r="E42" s="52" t="s">
        <v>123</v>
      </c>
      <c r="F42" s="40">
        <f>'Verfahren Ertragsregulierung'!J5</f>
        <v>25</v>
      </c>
      <c r="G42" s="10"/>
    </row>
    <row r="43" spans="1:7" x14ac:dyDescent="0.2">
      <c r="A43" s="52" t="s">
        <v>113</v>
      </c>
      <c r="B43" s="53" t="s">
        <v>114</v>
      </c>
      <c r="C43" s="66">
        <f>'Kosten Traubenerntemaschine'!F19</f>
        <v>180.83333333333334</v>
      </c>
      <c r="E43" s="52" t="s">
        <v>121</v>
      </c>
      <c r="F43" s="40">
        <v>1</v>
      </c>
      <c r="G43" s="10"/>
    </row>
    <row r="44" spans="1:7" x14ac:dyDescent="0.2">
      <c r="A44" s="13"/>
      <c r="B44" s="14"/>
      <c r="C44" s="14"/>
      <c r="E44" s="13"/>
      <c r="F44" s="14"/>
      <c r="G44" s="14"/>
    </row>
    <row r="45" spans="1:7" ht="15.75" x14ac:dyDescent="0.25">
      <c r="A45" s="41" t="s">
        <v>34</v>
      </c>
      <c r="B45" s="38"/>
      <c r="C45" s="42">
        <f>SUM(C39:C43)</f>
        <v>230.83333333333334</v>
      </c>
      <c r="E45" s="41" t="s">
        <v>34</v>
      </c>
      <c r="F45" s="38"/>
      <c r="G45" s="42">
        <f>SUM(G39:G43)</f>
        <v>380</v>
      </c>
    </row>
    <row r="49" spans="1:7" ht="23.25" x14ac:dyDescent="0.2">
      <c r="A49" t="s">
        <v>115</v>
      </c>
      <c r="B49" s="54" t="s">
        <v>116</v>
      </c>
      <c r="G49" s="60" t="s">
        <v>137</v>
      </c>
    </row>
    <row r="50" spans="1:7" ht="63.75" x14ac:dyDescent="0.2">
      <c r="B50" s="23"/>
      <c r="G50" s="61" t="s">
        <v>138</v>
      </c>
    </row>
    <row r="51" spans="1:7" x14ac:dyDescent="0.2">
      <c r="A51" s="55" t="s">
        <v>117</v>
      </c>
      <c r="B51" s="56">
        <v>25</v>
      </c>
      <c r="G51" s="5"/>
    </row>
    <row r="52" spans="1:7" x14ac:dyDescent="0.2">
      <c r="A52" s="55" t="s">
        <v>118</v>
      </c>
      <c r="B52" s="56">
        <v>14.2</v>
      </c>
      <c r="G52" s="5"/>
    </row>
    <row r="53" spans="1:7" x14ac:dyDescent="0.2">
      <c r="A53" s="55" t="s">
        <v>119</v>
      </c>
      <c r="B53" s="56">
        <v>20</v>
      </c>
      <c r="G53" s="6"/>
    </row>
    <row r="54" spans="1:7" x14ac:dyDescent="0.2">
      <c r="G54" s="6"/>
    </row>
    <row r="55" spans="1:7" x14ac:dyDescent="0.2">
      <c r="G55" s="6"/>
    </row>
    <row r="56" spans="1:7" x14ac:dyDescent="0.2">
      <c r="G56" s="62" t="s">
        <v>139</v>
      </c>
    </row>
    <row r="57" spans="1:7" x14ac:dyDescent="0.2">
      <c r="G57" s="63" t="s">
        <v>140</v>
      </c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F64F4-A684-4225-8437-49A135E1D2C9}">
  <dimension ref="A1:L6"/>
  <sheetViews>
    <sheetView topLeftCell="B1" workbookViewId="0">
      <selection activeCell="B1" sqref="B1:K6"/>
    </sheetView>
  </sheetViews>
  <sheetFormatPr baseColWidth="10" defaultRowHeight="12.75" x14ac:dyDescent="0.2"/>
  <cols>
    <col min="1" max="1" width="19.85546875" customWidth="1"/>
    <col min="2" max="2" width="25" customWidth="1"/>
    <col min="3" max="3" width="23.5703125" customWidth="1"/>
    <col min="4" max="4" width="23" customWidth="1"/>
    <col min="5" max="5" width="26.7109375" customWidth="1"/>
    <col min="6" max="6" width="24" customWidth="1"/>
    <col min="7" max="7" width="23.85546875" customWidth="1"/>
    <col min="8" max="8" width="23.5703125" customWidth="1"/>
    <col min="9" max="9" width="22.85546875" customWidth="1"/>
    <col min="10" max="10" width="26.85546875" customWidth="1"/>
    <col min="11" max="11" width="25.28515625" customWidth="1"/>
  </cols>
  <sheetData>
    <row r="1" spans="1:12" s="57" customFormat="1" x14ac:dyDescent="0.2">
      <c r="A1" s="57" t="s">
        <v>89</v>
      </c>
      <c r="B1" s="57" t="s">
        <v>130</v>
      </c>
      <c r="C1" s="57" t="s">
        <v>133</v>
      </c>
      <c r="D1" s="57" t="s">
        <v>133</v>
      </c>
      <c r="E1" s="57" t="s">
        <v>128</v>
      </c>
      <c r="F1" s="57" t="s">
        <v>131</v>
      </c>
      <c r="G1" s="57" t="s">
        <v>134</v>
      </c>
      <c r="H1" s="57" t="s">
        <v>134</v>
      </c>
      <c r="I1" s="57" t="s">
        <v>135</v>
      </c>
      <c r="J1" s="57" t="s">
        <v>132</v>
      </c>
    </row>
    <row r="2" spans="1:12" s="58" customFormat="1" x14ac:dyDescent="0.2">
      <c r="A2" s="58" t="s">
        <v>90</v>
      </c>
      <c r="B2" s="58" t="s">
        <v>91</v>
      </c>
      <c r="C2" s="58" t="s">
        <v>92</v>
      </c>
      <c r="D2" s="58" t="s">
        <v>93</v>
      </c>
      <c r="E2" s="59"/>
      <c r="G2" s="58" t="s">
        <v>94</v>
      </c>
      <c r="I2" s="58" t="s">
        <v>94</v>
      </c>
    </row>
    <row r="3" spans="1:12" x14ac:dyDescent="0.2">
      <c r="A3" t="s">
        <v>95</v>
      </c>
      <c r="B3" t="s">
        <v>96</v>
      </c>
      <c r="D3" t="s">
        <v>97</v>
      </c>
      <c r="E3" s="47" t="s">
        <v>129</v>
      </c>
      <c r="F3" t="s">
        <v>98</v>
      </c>
      <c r="G3" t="s">
        <v>99</v>
      </c>
      <c r="H3" t="s">
        <v>100</v>
      </c>
      <c r="I3" t="s">
        <v>101</v>
      </c>
      <c r="J3" s="47" t="s">
        <v>136</v>
      </c>
    </row>
    <row r="4" spans="1:12" x14ac:dyDescent="0.2">
      <c r="B4" s="47" t="s">
        <v>102</v>
      </c>
      <c r="C4" s="47" t="s">
        <v>102</v>
      </c>
      <c r="D4" t="s">
        <v>102</v>
      </c>
      <c r="E4" s="47" t="s">
        <v>103</v>
      </c>
      <c r="F4" t="s">
        <v>103</v>
      </c>
      <c r="G4" t="s">
        <v>104</v>
      </c>
      <c r="H4" t="s">
        <v>103</v>
      </c>
      <c r="I4" t="s">
        <v>102</v>
      </c>
      <c r="J4" t="s">
        <v>105</v>
      </c>
      <c r="K4" t="s">
        <v>106</v>
      </c>
    </row>
    <row r="5" spans="1:12" s="50" customFormat="1" ht="57.75" customHeight="1" x14ac:dyDescent="0.2">
      <c r="A5" s="48" t="s">
        <v>107</v>
      </c>
      <c r="B5" s="49">
        <v>0</v>
      </c>
      <c r="C5" s="49">
        <v>36</v>
      </c>
      <c r="D5" s="49">
        <v>25</v>
      </c>
      <c r="E5" s="49">
        <v>2</v>
      </c>
      <c r="F5" s="49">
        <v>4</v>
      </c>
      <c r="G5" s="49">
        <v>80</v>
      </c>
      <c r="H5" s="49">
        <v>2</v>
      </c>
      <c r="I5" s="49">
        <v>30</v>
      </c>
      <c r="J5" s="49">
        <v>25</v>
      </c>
      <c r="K5" s="49">
        <v>0</v>
      </c>
      <c r="L5" s="49"/>
    </row>
    <row r="6" spans="1:12" ht="90" customHeight="1" x14ac:dyDescent="0.2"/>
  </sheetData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1"/>
  <sheetViews>
    <sheetView zoomScale="136" zoomScaleNormal="136" workbookViewId="0">
      <selection activeCell="F2" sqref="F2"/>
    </sheetView>
  </sheetViews>
  <sheetFormatPr baseColWidth="10" defaultColWidth="11.42578125" defaultRowHeight="11.25" x14ac:dyDescent="0.2"/>
  <cols>
    <col min="1" max="1" width="26.140625" style="1" customWidth="1"/>
    <col min="2" max="2" width="8.85546875" style="1" customWidth="1"/>
    <col min="3" max="3" width="6.7109375" style="1" customWidth="1"/>
    <col min="4" max="4" width="9.28515625" style="1" customWidth="1"/>
    <col min="5" max="5" width="8.7109375" style="1" customWidth="1"/>
    <col min="6" max="6" width="8" style="1" customWidth="1"/>
    <col min="7" max="7" width="7.7109375" style="1" customWidth="1"/>
    <col min="8" max="8" width="8.42578125" style="1" customWidth="1"/>
    <col min="9" max="16384" width="11.42578125" style="1"/>
  </cols>
  <sheetData>
    <row r="1" spans="1:12" s="4" customFormat="1" ht="120.75" customHeight="1" x14ac:dyDescent="0.2">
      <c r="A1" s="30" t="s">
        <v>0</v>
      </c>
      <c r="B1" s="31" t="s">
        <v>77</v>
      </c>
      <c r="C1" s="45" t="s">
        <v>82</v>
      </c>
      <c r="D1" s="46" t="s">
        <v>83</v>
      </c>
      <c r="E1" s="74" t="s">
        <v>79</v>
      </c>
      <c r="F1" s="75"/>
      <c r="G1" s="75"/>
      <c r="H1" s="75"/>
      <c r="I1" s="75"/>
      <c r="J1" s="75"/>
      <c r="K1" s="76"/>
      <c r="L1" s="31" t="s">
        <v>80</v>
      </c>
    </row>
    <row r="2" spans="1:12" x14ac:dyDescent="0.2">
      <c r="A2" s="44" t="s">
        <v>84</v>
      </c>
      <c r="B2" s="27">
        <v>400</v>
      </c>
      <c r="C2" s="27">
        <v>1.8</v>
      </c>
      <c r="D2" s="26">
        <v>153.80000000000001</v>
      </c>
      <c r="E2" s="28">
        <f>D2*C2</f>
        <v>276.84000000000003</v>
      </c>
      <c r="F2" s="28"/>
      <c r="G2" s="28"/>
      <c r="H2" s="28"/>
      <c r="I2" s="28"/>
      <c r="J2" s="28"/>
      <c r="K2" s="28"/>
      <c r="L2" s="28">
        <f>E2+F2+G2+H2+I2+J2+K2</f>
        <v>276.84000000000003</v>
      </c>
    </row>
    <row r="3" spans="1:12" x14ac:dyDescent="0.2">
      <c r="A3" s="44" t="s">
        <v>81</v>
      </c>
      <c r="B3" s="27">
        <v>400</v>
      </c>
      <c r="C3" s="27">
        <v>16</v>
      </c>
      <c r="D3" s="26">
        <v>7.5</v>
      </c>
      <c r="E3" s="28">
        <f>D3*C3</f>
        <v>120</v>
      </c>
      <c r="F3" s="29"/>
      <c r="G3" s="29"/>
      <c r="H3" s="29"/>
      <c r="I3" s="29"/>
      <c r="J3" s="29"/>
      <c r="K3" s="28"/>
      <c r="L3" s="28">
        <f>E3+F3+G3+H3+I3+J3+K3</f>
        <v>120</v>
      </c>
    </row>
    <row r="4" spans="1:12" x14ac:dyDescent="0.2">
      <c r="A4" s="44" t="s">
        <v>86</v>
      </c>
      <c r="B4" s="27">
        <v>400</v>
      </c>
      <c r="C4" s="27">
        <v>0.05</v>
      </c>
      <c r="D4" s="29">
        <v>2650</v>
      </c>
      <c r="E4" s="28">
        <f>D4*C4</f>
        <v>132.5</v>
      </c>
      <c r="F4" s="29"/>
      <c r="G4" s="29"/>
      <c r="H4" s="29"/>
      <c r="I4" s="29"/>
      <c r="J4" s="29"/>
      <c r="K4" s="29"/>
      <c r="L4" s="28">
        <f>E4+F4+G4+H4+I4+J4+K4</f>
        <v>132.5</v>
      </c>
    </row>
    <row r="5" spans="1:12" s="3" customFormat="1" x14ac:dyDescent="0.2">
      <c r="A5" s="32"/>
      <c r="B5" s="33"/>
      <c r="C5" s="33"/>
      <c r="D5" s="33"/>
      <c r="E5" s="34"/>
      <c r="F5" s="34"/>
      <c r="G5" s="34"/>
      <c r="H5" s="34"/>
      <c r="I5" s="34"/>
      <c r="J5" s="34"/>
      <c r="K5" s="34"/>
      <c r="L5" s="35"/>
    </row>
    <row r="6" spans="1:12" x14ac:dyDescent="0.2">
      <c r="A6" s="26" t="s">
        <v>39</v>
      </c>
      <c r="B6" s="27">
        <v>400</v>
      </c>
      <c r="C6" s="29">
        <v>3.2</v>
      </c>
      <c r="D6" s="27"/>
      <c r="E6" s="29"/>
      <c r="F6" s="29"/>
      <c r="G6" s="29"/>
      <c r="H6" s="29"/>
      <c r="I6" s="29"/>
      <c r="J6" s="29"/>
      <c r="K6" s="29"/>
      <c r="L6" s="28">
        <f>C6/1000*B6</f>
        <v>1.28</v>
      </c>
    </row>
    <row r="7" spans="1:12" x14ac:dyDescent="0.2">
      <c r="A7" s="26"/>
      <c r="B7" s="27"/>
      <c r="C7" s="27"/>
      <c r="D7" s="27"/>
      <c r="E7" s="29"/>
      <c r="F7" s="29"/>
      <c r="G7" s="29"/>
      <c r="H7" s="29"/>
      <c r="I7" s="29"/>
      <c r="J7" s="29"/>
      <c r="K7" s="26"/>
      <c r="L7" s="26"/>
    </row>
    <row r="8" spans="1:12" ht="12.75" x14ac:dyDescent="0.2">
      <c r="A8" s="71" t="s">
        <v>85</v>
      </c>
      <c r="B8" s="72"/>
      <c r="C8" s="72"/>
      <c r="D8" s="72"/>
      <c r="E8" s="72"/>
      <c r="F8" s="72"/>
      <c r="G8" s="72"/>
      <c r="H8" s="73"/>
      <c r="I8" s="73"/>
      <c r="J8" s="73"/>
      <c r="K8" s="73"/>
      <c r="L8" s="73"/>
    </row>
    <row r="9" spans="1:12" x14ac:dyDescent="0.2">
      <c r="A9" s="25"/>
      <c r="B9" s="2"/>
      <c r="C9" s="2"/>
      <c r="D9" s="2"/>
      <c r="E9" s="2"/>
      <c r="F9" s="2"/>
    </row>
    <row r="10" spans="1:12" x14ac:dyDescent="0.2">
      <c r="B10" s="2"/>
      <c r="C10" s="2"/>
      <c r="D10" s="2"/>
      <c r="E10" s="2"/>
      <c r="F10" s="2"/>
    </row>
    <row r="11" spans="1:12" x14ac:dyDescent="0.2">
      <c r="B11" s="2"/>
      <c r="C11" s="2"/>
      <c r="D11" s="2"/>
      <c r="E11" s="2"/>
      <c r="F11" s="2"/>
    </row>
  </sheetData>
  <mergeCells count="2">
    <mergeCell ref="A8:L8"/>
    <mergeCell ref="E1:K1"/>
  </mergeCells>
  <phoneticPr fontId="1" type="noConversion"/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1"/>
  <sheetViews>
    <sheetView topLeftCell="A9" workbookViewId="0">
      <selection activeCell="J35" sqref="J35"/>
    </sheetView>
  </sheetViews>
  <sheetFormatPr baseColWidth="10" defaultRowHeight="12.75" x14ac:dyDescent="0.2"/>
  <cols>
    <col min="1" max="1" width="18" customWidth="1"/>
    <col min="5" max="5" width="13.28515625" customWidth="1"/>
    <col min="6" max="6" width="13.5703125" customWidth="1"/>
  </cols>
  <sheetData>
    <row r="1" spans="1:6" s="5" customFormat="1" ht="63.75" x14ac:dyDescent="0.2">
      <c r="A1" s="9"/>
      <c r="B1" s="39" t="s">
        <v>25</v>
      </c>
      <c r="C1" s="39" t="s">
        <v>6</v>
      </c>
      <c r="D1" s="39" t="s">
        <v>16</v>
      </c>
      <c r="E1" s="39" t="s">
        <v>20</v>
      </c>
      <c r="F1" s="39" t="s">
        <v>7</v>
      </c>
    </row>
    <row r="2" spans="1:6" s="5" customFormat="1" x14ac:dyDescent="0.2">
      <c r="A2" s="24" t="s">
        <v>12</v>
      </c>
      <c r="B2" s="9"/>
      <c r="C2" s="9"/>
      <c r="D2" s="9"/>
      <c r="E2" s="9"/>
      <c r="F2" s="9"/>
    </row>
    <row r="3" spans="1:6" x14ac:dyDescent="0.2">
      <c r="A3" s="11" t="s">
        <v>4</v>
      </c>
      <c r="B3" s="10">
        <v>75000</v>
      </c>
      <c r="C3" s="10">
        <f>B3/10*9/10</f>
        <v>6750</v>
      </c>
      <c r="D3" s="10"/>
      <c r="E3" s="10"/>
      <c r="F3" s="10"/>
    </row>
    <row r="4" spans="1:6" x14ac:dyDescent="0.2">
      <c r="A4" s="11" t="s">
        <v>5</v>
      </c>
      <c r="B4" s="15">
        <v>0.05</v>
      </c>
      <c r="C4" s="10">
        <f>B3*B4</f>
        <v>3750</v>
      </c>
      <c r="D4" s="10"/>
      <c r="E4" s="10"/>
      <c r="F4" s="10"/>
    </row>
    <row r="5" spans="1:6" x14ac:dyDescent="0.2">
      <c r="A5" s="11" t="s">
        <v>26</v>
      </c>
      <c r="B5" s="15">
        <v>0.01</v>
      </c>
      <c r="C5" s="10">
        <f>B3*B5</f>
        <v>750</v>
      </c>
      <c r="D5" s="10"/>
      <c r="E5" s="10"/>
      <c r="F5" s="10"/>
    </row>
    <row r="6" spans="1:6" x14ac:dyDescent="0.2">
      <c r="A6" s="11" t="s">
        <v>8</v>
      </c>
      <c r="B6" s="15">
        <v>5.0000000000000001E-3</v>
      </c>
      <c r="C6" s="10">
        <f>B3*B6</f>
        <v>375</v>
      </c>
      <c r="D6" s="10"/>
      <c r="E6" s="10"/>
      <c r="F6" s="10"/>
    </row>
    <row r="7" spans="1:6" x14ac:dyDescent="0.2">
      <c r="A7" s="11" t="s">
        <v>9</v>
      </c>
      <c r="B7" s="15">
        <v>0.1</v>
      </c>
      <c r="C7" s="10">
        <f>B3*B7</f>
        <v>7500</v>
      </c>
      <c r="D7" s="10"/>
      <c r="E7" s="10"/>
      <c r="F7" s="10"/>
    </row>
    <row r="8" spans="1:6" x14ac:dyDescent="0.2">
      <c r="A8" s="11" t="s">
        <v>10</v>
      </c>
      <c r="B8" s="15" t="s">
        <v>11</v>
      </c>
      <c r="C8" s="10"/>
      <c r="D8" s="10"/>
      <c r="E8" s="10"/>
      <c r="F8" s="10"/>
    </row>
    <row r="9" spans="1:6" x14ac:dyDescent="0.2">
      <c r="A9" s="13" t="s">
        <v>13</v>
      </c>
      <c r="B9" s="10"/>
      <c r="C9" s="10">
        <f>SUM(C3:C6)</f>
        <v>11625</v>
      </c>
      <c r="D9" s="10"/>
      <c r="E9" s="10">
        <f>C9/200</f>
        <v>58.125</v>
      </c>
      <c r="F9" s="10">
        <f>C9/500</f>
        <v>23.25</v>
      </c>
    </row>
    <row r="10" spans="1:6" x14ac:dyDescent="0.2">
      <c r="A10" s="11"/>
      <c r="B10" s="10"/>
      <c r="C10" s="10"/>
      <c r="D10" s="10"/>
      <c r="E10" s="10"/>
      <c r="F10" s="10"/>
    </row>
    <row r="11" spans="1:6" x14ac:dyDescent="0.2">
      <c r="A11" s="13" t="s">
        <v>14</v>
      </c>
      <c r="B11" s="10"/>
      <c r="C11" s="10"/>
      <c r="D11" s="11"/>
      <c r="E11" s="10"/>
      <c r="F11" s="10"/>
    </row>
    <row r="12" spans="1:6" x14ac:dyDescent="0.2">
      <c r="A12" s="11" t="s">
        <v>15</v>
      </c>
      <c r="B12" s="10"/>
      <c r="C12" s="10"/>
      <c r="D12" s="10">
        <v>8.5</v>
      </c>
      <c r="E12" s="10"/>
      <c r="F12" s="10"/>
    </row>
    <row r="13" spans="1:6" x14ac:dyDescent="0.2">
      <c r="A13" s="11" t="s">
        <v>17</v>
      </c>
      <c r="B13" s="10"/>
      <c r="C13" s="10"/>
      <c r="D13" s="10">
        <v>0.4</v>
      </c>
      <c r="E13" s="10"/>
      <c r="F13" s="10"/>
    </row>
    <row r="14" spans="1:6" x14ac:dyDescent="0.2">
      <c r="A14" s="11" t="s">
        <v>18</v>
      </c>
      <c r="B14" s="10"/>
      <c r="C14" s="10"/>
      <c r="D14" s="10">
        <v>4.25</v>
      </c>
      <c r="E14" s="10"/>
      <c r="F14" s="10"/>
    </row>
    <row r="15" spans="1:6" x14ac:dyDescent="0.2">
      <c r="A15" s="11"/>
      <c r="B15" s="11"/>
      <c r="C15" s="11"/>
      <c r="D15" s="11"/>
      <c r="E15" s="11"/>
      <c r="F15" s="11"/>
    </row>
    <row r="16" spans="1:6" x14ac:dyDescent="0.2">
      <c r="A16" s="13" t="s">
        <v>19</v>
      </c>
      <c r="B16" s="11"/>
      <c r="C16" s="11"/>
      <c r="D16" s="10">
        <f>SUM(D12:D15)</f>
        <v>13.15</v>
      </c>
      <c r="E16" s="11"/>
      <c r="F16" s="11"/>
    </row>
    <row r="17" spans="1:6" x14ac:dyDescent="0.2">
      <c r="A17" s="11"/>
      <c r="B17" s="11"/>
      <c r="C17" s="11"/>
      <c r="D17" s="11"/>
      <c r="E17" s="11"/>
      <c r="F17" s="11"/>
    </row>
    <row r="18" spans="1:6" ht="12.75" customHeight="1" x14ac:dyDescent="0.2">
      <c r="A18" s="77" t="s">
        <v>40</v>
      </c>
      <c r="B18" s="77"/>
      <c r="C18" s="77"/>
      <c r="D18" s="77"/>
      <c r="E18" s="37"/>
      <c r="F18" s="37"/>
    </row>
    <row r="19" spans="1:6" x14ac:dyDescent="0.2">
      <c r="A19" s="77"/>
      <c r="B19" s="77"/>
      <c r="C19" s="77"/>
      <c r="D19" s="77"/>
      <c r="E19" s="38">
        <f>E9+D16</f>
        <v>71.275000000000006</v>
      </c>
      <c r="F19" s="38">
        <f>F9+D16</f>
        <v>36.4</v>
      </c>
    </row>
    <row r="23" spans="1:6" ht="63.75" x14ac:dyDescent="0.2">
      <c r="A23" s="9"/>
      <c r="B23" s="39" t="s">
        <v>25</v>
      </c>
      <c r="C23" s="39" t="s">
        <v>6</v>
      </c>
      <c r="D23" s="39" t="s">
        <v>16</v>
      </c>
      <c r="E23" s="39" t="s">
        <v>20</v>
      </c>
      <c r="F23" s="39" t="s">
        <v>7</v>
      </c>
    </row>
    <row r="24" spans="1:6" x14ac:dyDescent="0.2">
      <c r="A24" s="24" t="s">
        <v>12</v>
      </c>
      <c r="B24" s="9"/>
      <c r="C24" s="9"/>
      <c r="D24" s="9"/>
      <c r="E24" s="9"/>
      <c r="F24" s="9"/>
    </row>
    <row r="25" spans="1:6" x14ac:dyDescent="0.2">
      <c r="A25" s="11" t="s">
        <v>4</v>
      </c>
      <c r="B25" s="10">
        <v>115000</v>
      </c>
      <c r="C25" s="10">
        <f>B25/10*9/10</f>
        <v>10350</v>
      </c>
      <c r="D25" s="10"/>
      <c r="E25" s="10"/>
      <c r="F25" s="10"/>
    </row>
    <row r="26" spans="1:6" x14ac:dyDescent="0.2">
      <c r="A26" s="11" t="s">
        <v>5</v>
      </c>
      <c r="B26" s="15">
        <v>0.05</v>
      </c>
      <c r="C26" s="10">
        <f>B25*B26</f>
        <v>5750</v>
      </c>
      <c r="D26" s="10"/>
      <c r="E26" s="10"/>
      <c r="F26" s="10"/>
    </row>
    <row r="27" spans="1:6" x14ac:dyDescent="0.2">
      <c r="A27" s="11" t="s">
        <v>26</v>
      </c>
      <c r="B27" s="15">
        <v>0.01</v>
      </c>
      <c r="C27" s="10">
        <f>B25*B27</f>
        <v>1150</v>
      </c>
      <c r="D27" s="10"/>
      <c r="E27" s="10"/>
      <c r="F27" s="10"/>
    </row>
    <row r="28" spans="1:6" x14ac:dyDescent="0.2">
      <c r="A28" s="11" t="s">
        <v>8</v>
      </c>
      <c r="B28" s="15">
        <v>5.0000000000000001E-3</v>
      </c>
      <c r="C28" s="10">
        <f>B25*B28</f>
        <v>575</v>
      </c>
      <c r="D28" s="10"/>
      <c r="E28" s="10"/>
      <c r="F28" s="10"/>
    </row>
    <row r="29" spans="1:6" x14ac:dyDescent="0.2">
      <c r="A29" s="11" t="s">
        <v>9</v>
      </c>
      <c r="B29" s="15">
        <v>0.2</v>
      </c>
      <c r="C29" s="10">
        <f>B25*B29</f>
        <v>23000</v>
      </c>
      <c r="D29" s="10"/>
      <c r="E29" s="10"/>
      <c r="F29" s="10"/>
    </row>
    <row r="30" spans="1:6" x14ac:dyDescent="0.2">
      <c r="A30" s="11" t="s">
        <v>10</v>
      </c>
      <c r="B30" s="15" t="s">
        <v>11</v>
      </c>
      <c r="C30" s="10"/>
      <c r="D30" s="10"/>
      <c r="E30" s="10"/>
      <c r="F30" s="10"/>
    </row>
    <row r="31" spans="1:6" x14ac:dyDescent="0.2">
      <c r="A31" s="13" t="s">
        <v>13</v>
      </c>
      <c r="B31" s="10"/>
      <c r="C31" s="10">
        <f>SUM(C25:C28)</f>
        <v>17825</v>
      </c>
      <c r="D31" s="10"/>
      <c r="E31" s="10">
        <f>C31/200</f>
        <v>89.125</v>
      </c>
      <c r="F31" s="10">
        <f>C31/500</f>
        <v>35.65</v>
      </c>
    </row>
    <row r="32" spans="1:6" x14ac:dyDescent="0.2">
      <c r="A32" s="11"/>
      <c r="B32" s="10"/>
      <c r="C32" s="10"/>
      <c r="D32" s="10"/>
      <c r="E32" s="10"/>
      <c r="F32" s="10"/>
    </row>
    <row r="33" spans="1:6" x14ac:dyDescent="0.2">
      <c r="A33" s="13" t="s">
        <v>14</v>
      </c>
      <c r="B33" s="10"/>
      <c r="C33" s="10"/>
      <c r="D33" s="11"/>
      <c r="E33" s="10"/>
      <c r="F33" s="10"/>
    </row>
    <row r="34" spans="1:6" x14ac:dyDescent="0.2">
      <c r="A34" s="11" t="s">
        <v>15</v>
      </c>
      <c r="B34" s="10"/>
      <c r="C34" s="10"/>
      <c r="D34" s="10">
        <v>8.5</v>
      </c>
      <c r="E34" s="10"/>
      <c r="F34" s="10"/>
    </row>
    <row r="35" spans="1:6" x14ac:dyDescent="0.2">
      <c r="A35" s="11" t="s">
        <v>17</v>
      </c>
      <c r="B35" s="10"/>
      <c r="C35" s="10"/>
      <c r="D35" s="10">
        <v>0.2</v>
      </c>
      <c r="E35" s="10"/>
      <c r="F35" s="10"/>
    </row>
    <row r="36" spans="1:6" x14ac:dyDescent="0.2">
      <c r="A36" s="11" t="s">
        <v>18</v>
      </c>
      <c r="B36" s="10"/>
      <c r="C36" s="10"/>
      <c r="D36" s="10">
        <v>5.86</v>
      </c>
      <c r="E36" s="10"/>
      <c r="F36" s="10"/>
    </row>
    <row r="37" spans="1:6" x14ac:dyDescent="0.2">
      <c r="A37" s="11"/>
      <c r="B37" s="11"/>
      <c r="C37" s="11"/>
      <c r="D37" s="11"/>
      <c r="E37" s="11"/>
      <c r="F37" s="11"/>
    </row>
    <row r="38" spans="1:6" x14ac:dyDescent="0.2">
      <c r="A38" s="13" t="s">
        <v>19</v>
      </c>
      <c r="B38" s="11"/>
      <c r="C38" s="11"/>
      <c r="D38" s="10">
        <f>SUM(D34:D37)</f>
        <v>14.559999999999999</v>
      </c>
      <c r="E38" s="11"/>
      <c r="F38" s="11"/>
    </row>
    <row r="39" spans="1:6" x14ac:dyDescent="0.2">
      <c r="A39" s="11"/>
      <c r="B39" s="11"/>
      <c r="C39" s="11"/>
      <c r="D39" s="11"/>
      <c r="E39" s="11"/>
      <c r="F39" s="11"/>
    </row>
    <row r="40" spans="1:6" ht="12.75" customHeight="1" x14ac:dyDescent="0.2">
      <c r="A40" s="77" t="s">
        <v>40</v>
      </c>
      <c r="B40" s="77"/>
      <c r="C40" s="77"/>
      <c r="D40" s="77"/>
      <c r="E40" s="37"/>
      <c r="F40" s="37"/>
    </row>
    <row r="41" spans="1:6" x14ac:dyDescent="0.2">
      <c r="A41" s="77"/>
      <c r="B41" s="77"/>
      <c r="C41" s="77"/>
      <c r="D41" s="77"/>
      <c r="E41" s="38">
        <f>E31+D38</f>
        <v>103.685</v>
      </c>
      <c r="F41" s="38">
        <f>F31+D38</f>
        <v>50.209999999999994</v>
      </c>
    </row>
  </sheetData>
  <mergeCells count="2">
    <mergeCell ref="A18:D19"/>
    <mergeCell ref="A40:D41"/>
  </mergeCells>
  <phoneticPr fontId="1" type="noConversion"/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35F88-05AE-4DC8-9EB5-ACDDABE46C95}">
  <dimension ref="A1:F18"/>
  <sheetViews>
    <sheetView workbookViewId="0">
      <selection activeCell="B13" sqref="B13"/>
    </sheetView>
  </sheetViews>
  <sheetFormatPr baseColWidth="10" defaultRowHeight="12.75" x14ac:dyDescent="0.2"/>
  <cols>
    <col min="1" max="1" width="18" customWidth="1"/>
    <col min="2" max="2" width="11.7109375" bestFit="1" customWidth="1"/>
    <col min="5" max="5" width="13.28515625" customWidth="1"/>
    <col min="6" max="6" width="13.5703125" customWidth="1"/>
  </cols>
  <sheetData>
    <row r="1" spans="1:6" s="5" customFormat="1" ht="63.75" x14ac:dyDescent="0.2">
      <c r="A1" s="9"/>
      <c r="B1" s="9" t="s">
        <v>25</v>
      </c>
      <c r="C1" s="36" t="s">
        <v>6</v>
      </c>
      <c r="D1" s="36" t="s">
        <v>16</v>
      </c>
      <c r="E1" s="51" t="s">
        <v>23</v>
      </c>
      <c r="F1" s="36" t="s">
        <v>24</v>
      </c>
    </row>
    <row r="2" spans="1:6" s="5" customFormat="1" x14ac:dyDescent="0.2">
      <c r="A2" s="24" t="s">
        <v>12</v>
      </c>
      <c r="B2" s="9"/>
      <c r="C2" s="9"/>
      <c r="D2" s="9"/>
      <c r="E2" s="9"/>
      <c r="F2" s="9"/>
    </row>
    <row r="3" spans="1:6" x14ac:dyDescent="0.2">
      <c r="A3" s="11" t="s">
        <v>4</v>
      </c>
      <c r="B3" s="10">
        <v>28000</v>
      </c>
      <c r="C3" s="10">
        <f>B3/10*9/10</f>
        <v>2520</v>
      </c>
      <c r="D3" s="10"/>
      <c r="E3" s="10"/>
      <c r="F3" s="10"/>
    </row>
    <row r="4" spans="1:6" x14ac:dyDescent="0.2">
      <c r="A4" s="11" t="s">
        <v>5</v>
      </c>
      <c r="B4" s="15">
        <v>0.05</v>
      </c>
      <c r="C4" s="10">
        <f>B3*B4</f>
        <v>1400</v>
      </c>
      <c r="D4" s="10"/>
      <c r="E4" s="10"/>
      <c r="F4" s="10"/>
    </row>
    <row r="5" spans="1:6" x14ac:dyDescent="0.2">
      <c r="A5" s="11" t="s">
        <v>26</v>
      </c>
      <c r="B5" s="15">
        <v>0.01</v>
      </c>
      <c r="C5" s="10">
        <f>B3*B5</f>
        <v>280</v>
      </c>
      <c r="D5" s="10"/>
      <c r="E5" s="10"/>
      <c r="F5" s="10"/>
    </row>
    <row r="6" spans="1:6" x14ac:dyDescent="0.2">
      <c r="A6" s="11" t="s">
        <v>8</v>
      </c>
      <c r="B6" s="15">
        <v>5.0000000000000001E-3</v>
      </c>
      <c r="C6" s="10">
        <f>B3*B6</f>
        <v>140</v>
      </c>
      <c r="D6" s="10"/>
      <c r="E6" s="10"/>
      <c r="F6" s="10"/>
    </row>
    <row r="7" spans="1:6" x14ac:dyDescent="0.2">
      <c r="A7" s="11" t="s">
        <v>9</v>
      </c>
      <c r="B7" s="15">
        <v>0.1</v>
      </c>
      <c r="C7" s="10"/>
      <c r="D7" s="10"/>
      <c r="E7" s="10"/>
      <c r="F7" s="10"/>
    </row>
    <row r="8" spans="1:6" x14ac:dyDescent="0.2">
      <c r="A8" s="11" t="s">
        <v>10</v>
      </c>
      <c r="B8" s="15" t="s">
        <v>11</v>
      </c>
      <c r="C8" s="10"/>
      <c r="D8" s="10"/>
      <c r="E8" s="10"/>
      <c r="F8" s="10"/>
    </row>
    <row r="9" spans="1:6" x14ac:dyDescent="0.2">
      <c r="A9" s="13" t="s">
        <v>13</v>
      </c>
      <c r="B9" s="10"/>
      <c r="C9" s="10">
        <f>SUM(C3:C8)</f>
        <v>4340</v>
      </c>
      <c r="D9" s="10"/>
      <c r="E9" s="10">
        <f>C9/80</f>
        <v>54.25</v>
      </c>
      <c r="F9" s="10">
        <f>C9/160</f>
        <v>27.125</v>
      </c>
    </row>
    <row r="10" spans="1:6" x14ac:dyDescent="0.2">
      <c r="A10" s="11"/>
      <c r="B10" s="10"/>
      <c r="C10" s="10"/>
      <c r="D10" s="10"/>
      <c r="E10" s="10"/>
      <c r="F10" s="10"/>
    </row>
    <row r="11" spans="1:6" x14ac:dyDescent="0.2">
      <c r="A11" s="13" t="s">
        <v>14</v>
      </c>
      <c r="B11" s="10"/>
      <c r="C11" s="10"/>
      <c r="D11" s="11"/>
      <c r="E11" s="10"/>
      <c r="F11" s="10"/>
    </row>
    <row r="12" spans="1:6" x14ac:dyDescent="0.2">
      <c r="A12" s="52" t="s">
        <v>108</v>
      </c>
      <c r="B12" s="10"/>
      <c r="C12" s="10"/>
      <c r="D12" s="10">
        <v>0.05</v>
      </c>
      <c r="E12" s="10"/>
      <c r="F12" s="10"/>
    </row>
    <row r="13" spans="1:6" x14ac:dyDescent="0.2">
      <c r="A13" s="52" t="s">
        <v>18</v>
      </c>
      <c r="B13" s="10"/>
      <c r="C13" s="10"/>
      <c r="D13" s="10">
        <v>3.25</v>
      </c>
      <c r="E13" s="10"/>
      <c r="F13" s="10"/>
    </row>
    <row r="14" spans="1:6" x14ac:dyDescent="0.2">
      <c r="A14" s="11"/>
      <c r="B14" s="11"/>
      <c r="C14" s="11"/>
      <c r="D14" s="11"/>
      <c r="E14" s="11"/>
      <c r="F14" s="11"/>
    </row>
    <row r="15" spans="1:6" x14ac:dyDescent="0.2">
      <c r="A15" s="13" t="s">
        <v>19</v>
      </c>
      <c r="B15" s="11"/>
      <c r="C15" s="11"/>
      <c r="D15" s="10">
        <f>SUM(D12:D14)</f>
        <v>3.3</v>
      </c>
      <c r="E15" s="11"/>
      <c r="F15" s="11"/>
    </row>
    <row r="16" spans="1:6" x14ac:dyDescent="0.2">
      <c r="A16" s="11"/>
      <c r="B16" s="11"/>
      <c r="C16" s="11"/>
      <c r="D16" s="11"/>
      <c r="E16" s="11"/>
      <c r="F16" s="11"/>
    </row>
    <row r="17" spans="1:6" x14ac:dyDescent="0.2">
      <c r="A17" s="78" t="s">
        <v>78</v>
      </c>
      <c r="B17" s="79"/>
      <c r="C17" s="79"/>
      <c r="D17" s="80"/>
      <c r="E17" s="37"/>
      <c r="F17" s="37"/>
    </row>
    <row r="18" spans="1:6" x14ac:dyDescent="0.2">
      <c r="A18" s="81"/>
      <c r="B18" s="82"/>
      <c r="C18" s="82"/>
      <c r="D18" s="83"/>
      <c r="E18" s="38">
        <f>E9+D15</f>
        <v>57.55</v>
      </c>
      <c r="F18" s="38">
        <f>F9+D15</f>
        <v>30.425000000000001</v>
      </c>
    </row>
  </sheetData>
  <mergeCells count="1">
    <mergeCell ref="A17:D18"/>
  </mergeCells>
  <pageMargins left="0.78740157499999996" right="0.78740157499999996" top="0.984251969" bottom="0.984251969" header="0.4921259845" footer="0.4921259845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A16D4-1D28-437F-9C74-1D6EFFBA30B2}">
  <dimension ref="A1:F19"/>
  <sheetViews>
    <sheetView workbookViewId="0">
      <selection activeCell="J17" sqref="J17"/>
    </sheetView>
  </sheetViews>
  <sheetFormatPr baseColWidth="10" defaultRowHeight="12.75" x14ac:dyDescent="0.2"/>
  <cols>
    <col min="1" max="1" width="23.28515625" customWidth="1"/>
    <col min="2" max="2" width="11.5703125" customWidth="1"/>
    <col min="3" max="3" width="11.28515625" customWidth="1"/>
  </cols>
  <sheetData>
    <row r="1" spans="1:6" ht="63.75" x14ac:dyDescent="0.2">
      <c r="A1" s="9"/>
      <c r="B1" s="39" t="s">
        <v>25</v>
      </c>
      <c r="C1" s="39" t="s">
        <v>6</v>
      </c>
      <c r="D1" s="39" t="s">
        <v>16</v>
      </c>
      <c r="E1" s="39" t="s">
        <v>20</v>
      </c>
      <c r="F1" s="68" t="s">
        <v>141</v>
      </c>
    </row>
    <row r="2" spans="1:6" x14ac:dyDescent="0.2">
      <c r="A2" s="24" t="s">
        <v>12</v>
      </c>
      <c r="B2" s="9"/>
      <c r="C2" s="9"/>
      <c r="D2" s="9"/>
      <c r="E2" s="9"/>
      <c r="F2" s="9"/>
    </row>
    <row r="3" spans="1:6" x14ac:dyDescent="0.2">
      <c r="A3" s="11" t="s">
        <v>4</v>
      </c>
      <c r="B3" s="10">
        <v>350000</v>
      </c>
      <c r="C3" s="10">
        <f>B3/10*9/10</f>
        <v>31500</v>
      </c>
      <c r="D3" s="10"/>
      <c r="E3" s="10"/>
      <c r="F3" s="10"/>
    </row>
    <row r="4" spans="1:6" x14ac:dyDescent="0.2">
      <c r="A4" s="11" t="s">
        <v>5</v>
      </c>
      <c r="B4" s="15">
        <v>0.05</v>
      </c>
      <c r="C4" s="10">
        <f>B3*B4</f>
        <v>17500</v>
      </c>
      <c r="D4" s="10"/>
      <c r="E4" s="10"/>
      <c r="F4" s="10"/>
    </row>
    <row r="5" spans="1:6" x14ac:dyDescent="0.2">
      <c r="A5" s="11" t="s">
        <v>26</v>
      </c>
      <c r="B5" s="15">
        <v>0.01</v>
      </c>
      <c r="C5" s="10">
        <f>B3*B5</f>
        <v>3500</v>
      </c>
      <c r="D5" s="10"/>
      <c r="E5" s="10"/>
      <c r="F5" s="10"/>
    </row>
    <row r="6" spans="1:6" x14ac:dyDescent="0.2">
      <c r="A6" s="11" t="s">
        <v>8</v>
      </c>
      <c r="B6" s="15">
        <v>5.0000000000000001E-3</v>
      </c>
      <c r="C6" s="10">
        <f>B3*B6</f>
        <v>1750</v>
      </c>
      <c r="D6" s="10"/>
      <c r="E6" s="10"/>
      <c r="F6" s="10"/>
    </row>
    <row r="7" spans="1:6" x14ac:dyDescent="0.2">
      <c r="A7" s="11" t="s">
        <v>9</v>
      </c>
      <c r="B7" s="15">
        <v>0.1</v>
      </c>
      <c r="C7" s="10"/>
      <c r="D7" s="10"/>
      <c r="E7" s="10"/>
      <c r="F7" s="10"/>
    </row>
    <row r="8" spans="1:6" x14ac:dyDescent="0.2">
      <c r="A8" s="11" t="s">
        <v>10</v>
      </c>
      <c r="B8" s="15" t="s">
        <v>11</v>
      </c>
      <c r="C8" s="10"/>
      <c r="D8" s="10"/>
      <c r="E8" s="10"/>
      <c r="F8" s="10"/>
    </row>
    <row r="9" spans="1:6" x14ac:dyDescent="0.2">
      <c r="A9" s="13" t="s">
        <v>13</v>
      </c>
      <c r="B9" s="10"/>
      <c r="C9" s="10">
        <f>SUM(C3:C8)</f>
        <v>54250</v>
      </c>
      <c r="D9" s="10"/>
      <c r="E9" s="10">
        <f>C9/200</f>
        <v>271.25</v>
      </c>
      <c r="F9" s="10">
        <f>C9/300</f>
        <v>180.83333333333334</v>
      </c>
    </row>
    <row r="10" spans="1:6" x14ac:dyDescent="0.2">
      <c r="A10" s="11"/>
      <c r="B10" s="10"/>
      <c r="C10" s="10"/>
      <c r="D10" s="10"/>
      <c r="E10" s="10"/>
      <c r="F10" s="10"/>
    </row>
    <row r="11" spans="1:6" x14ac:dyDescent="0.2">
      <c r="A11" s="13" t="s">
        <v>14</v>
      </c>
      <c r="B11" s="10"/>
      <c r="C11" s="10"/>
      <c r="D11" s="11"/>
      <c r="E11" s="10"/>
      <c r="F11" s="10"/>
    </row>
    <row r="12" spans="1:6" x14ac:dyDescent="0.2">
      <c r="A12" s="11" t="s">
        <v>15</v>
      </c>
      <c r="B12" s="10"/>
      <c r="C12" s="10"/>
      <c r="D12" s="10">
        <v>42</v>
      </c>
      <c r="E12" s="10"/>
      <c r="F12" s="10"/>
    </row>
    <row r="13" spans="1:6" x14ac:dyDescent="0.2">
      <c r="A13" s="11" t="s">
        <v>17</v>
      </c>
      <c r="B13" s="10"/>
      <c r="C13" s="10"/>
      <c r="D13" s="10">
        <v>1</v>
      </c>
      <c r="E13" s="10"/>
      <c r="F13" s="10"/>
    </row>
    <row r="14" spans="1:6" x14ac:dyDescent="0.2">
      <c r="A14" s="11" t="s">
        <v>18</v>
      </c>
      <c r="B14" s="10"/>
      <c r="C14" s="10"/>
      <c r="D14" s="10">
        <v>7.8</v>
      </c>
      <c r="E14" s="10"/>
      <c r="F14" s="10"/>
    </row>
    <row r="15" spans="1:6" x14ac:dyDescent="0.2">
      <c r="A15" s="11"/>
      <c r="B15" s="11"/>
      <c r="C15" s="11"/>
      <c r="D15" s="11"/>
      <c r="E15" s="11"/>
      <c r="F15" s="11"/>
    </row>
    <row r="16" spans="1:6" x14ac:dyDescent="0.2">
      <c r="A16" s="13" t="s">
        <v>19</v>
      </c>
      <c r="B16" s="11"/>
      <c r="C16" s="11"/>
      <c r="D16" s="10">
        <f>SUM(D12:D15)</f>
        <v>50.8</v>
      </c>
      <c r="E16" s="11"/>
      <c r="F16" s="11"/>
    </row>
    <row r="17" spans="1:6" x14ac:dyDescent="0.2">
      <c r="A17" s="11"/>
      <c r="B17" s="11"/>
      <c r="C17" s="11"/>
      <c r="D17" s="11"/>
      <c r="E17" s="11"/>
      <c r="F17" s="11"/>
    </row>
    <row r="18" spans="1:6" ht="12.75" customHeight="1" x14ac:dyDescent="0.2">
      <c r="A18" s="84" t="s">
        <v>142</v>
      </c>
      <c r="B18" s="84"/>
      <c r="C18" s="84"/>
      <c r="D18" s="84"/>
      <c r="E18" s="69"/>
      <c r="F18" s="69"/>
    </row>
    <row r="19" spans="1:6" x14ac:dyDescent="0.2">
      <c r="A19" s="84"/>
      <c r="B19" s="84"/>
      <c r="C19" s="84"/>
      <c r="D19" s="84"/>
      <c r="E19" s="70">
        <f>E9+D16</f>
        <v>322.05</v>
      </c>
      <c r="F19" s="70">
        <f>F9+E16</f>
        <v>180.83333333333334</v>
      </c>
    </row>
  </sheetData>
  <mergeCells count="1">
    <mergeCell ref="A18:D19"/>
  </mergeCells>
  <pageMargins left="0.7" right="0.7" top="0.78740157499999996" bottom="0.78740157499999996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Scroll Bar 1">
              <controlPr defaultSize="0" autoPict="0">
                <anchor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4" name="Scroll Bar 2">
              <controlPr defaultSize="0" autoPict="0">
                <anchor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8"/>
  <sheetViews>
    <sheetView workbookViewId="0">
      <selection activeCell="F18" sqref="A1:F18"/>
    </sheetView>
  </sheetViews>
  <sheetFormatPr baseColWidth="10" defaultRowHeight="12.75" x14ac:dyDescent="0.2"/>
  <cols>
    <col min="1" max="1" width="18" customWidth="1"/>
    <col min="5" max="5" width="13.28515625" customWidth="1"/>
    <col min="6" max="6" width="13.5703125" customWidth="1"/>
  </cols>
  <sheetData>
    <row r="1" spans="1:6" s="5" customFormat="1" ht="63.75" x14ac:dyDescent="0.2">
      <c r="A1" s="9"/>
      <c r="B1" s="9" t="s">
        <v>25</v>
      </c>
      <c r="C1" s="36" t="s">
        <v>6</v>
      </c>
      <c r="D1" s="36" t="s">
        <v>16</v>
      </c>
      <c r="E1" s="36" t="s">
        <v>23</v>
      </c>
      <c r="F1" s="36" t="s">
        <v>24</v>
      </c>
    </row>
    <row r="2" spans="1:6" s="5" customFormat="1" x14ac:dyDescent="0.2">
      <c r="A2" s="24" t="s">
        <v>12</v>
      </c>
      <c r="B2" s="9"/>
      <c r="C2" s="9"/>
      <c r="D2" s="9"/>
      <c r="E2" s="9"/>
      <c r="F2" s="9"/>
    </row>
    <row r="3" spans="1:6" x14ac:dyDescent="0.2">
      <c r="A3" s="11" t="s">
        <v>4</v>
      </c>
      <c r="B3" s="10">
        <v>18000</v>
      </c>
      <c r="C3" s="10">
        <f>B3/10*9/10</f>
        <v>1620</v>
      </c>
      <c r="D3" s="10"/>
      <c r="E3" s="10"/>
      <c r="F3" s="10"/>
    </row>
    <row r="4" spans="1:6" x14ac:dyDescent="0.2">
      <c r="A4" s="11" t="s">
        <v>5</v>
      </c>
      <c r="B4" s="15">
        <v>0.05</v>
      </c>
      <c r="C4" s="10">
        <f>B3*B4</f>
        <v>900</v>
      </c>
      <c r="D4" s="10"/>
      <c r="E4" s="10"/>
      <c r="F4" s="10"/>
    </row>
    <row r="5" spans="1:6" x14ac:dyDescent="0.2">
      <c r="A5" s="11" t="s">
        <v>26</v>
      </c>
      <c r="B5" s="15">
        <v>0.01</v>
      </c>
      <c r="C5" s="10">
        <f>B3*B5</f>
        <v>180</v>
      </c>
      <c r="D5" s="10"/>
      <c r="E5" s="10"/>
      <c r="F5" s="10"/>
    </row>
    <row r="6" spans="1:6" x14ac:dyDescent="0.2">
      <c r="A6" s="11" t="s">
        <v>8</v>
      </c>
      <c r="B6" s="15">
        <v>5.0000000000000001E-3</v>
      </c>
      <c r="C6" s="10">
        <f>B3*B6</f>
        <v>90</v>
      </c>
      <c r="D6" s="10"/>
      <c r="E6" s="10"/>
      <c r="F6" s="10"/>
    </row>
    <row r="7" spans="1:6" x14ac:dyDescent="0.2">
      <c r="A7" s="11" t="s">
        <v>9</v>
      </c>
      <c r="B7" s="15">
        <v>0.1</v>
      </c>
      <c r="C7" s="10"/>
      <c r="D7" s="10"/>
      <c r="E7" s="10"/>
      <c r="F7" s="10"/>
    </row>
    <row r="8" spans="1:6" x14ac:dyDescent="0.2">
      <c r="A8" s="11" t="s">
        <v>10</v>
      </c>
      <c r="B8" s="15" t="s">
        <v>11</v>
      </c>
      <c r="C8" s="10"/>
      <c r="D8" s="10"/>
      <c r="E8" s="10"/>
      <c r="F8" s="10"/>
    </row>
    <row r="9" spans="1:6" x14ac:dyDescent="0.2">
      <c r="A9" s="13" t="s">
        <v>13</v>
      </c>
      <c r="B9" s="10"/>
      <c r="C9" s="10">
        <f>SUM(C3:C8)</f>
        <v>2790</v>
      </c>
      <c r="D9" s="10"/>
      <c r="E9" s="10">
        <f>C9/80</f>
        <v>34.875</v>
      </c>
      <c r="F9" s="10">
        <f>C9/160</f>
        <v>17.4375</v>
      </c>
    </row>
    <row r="10" spans="1:6" x14ac:dyDescent="0.2">
      <c r="A10" s="11"/>
      <c r="B10" s="10"/>
      <c r="C10" s="10"/>
      <c r="D10" s="10"/>
      <c r="E10" s="10"/>
      <c r="F10" s="10"/>
    </row>
    <row r="11" spans="1:6" x14ac:dyDescent="0.2">
      <c r="A11" s="13" t="s">
        <v>14</v>
      </c>
      <c r="B11" s="10"/>
      <c r="C11" s="10"/>
      <c r="D11" s="11"/>
      <c r="E11" s="10"/>
      <c r="F11" s="10"/>
    </row>
    <row r="12" spans="1:6" x14ac:dyDescent="0.2">
      <c r="A12" s="11" t="s">
        <v>21</v>
      </c>
      <c r="B12" s="10"/>
      <c r="C12" s="10"/>
      <c r="D12" s="10">
        <v>0.05</v>
      </c>
      <c r="E12" s="10"/>
      <c r="F12" s="10"/>
    </row>
    <row r="13" spans="1:6" x14ac:dyDescent="0.2">
      <c r="A13" s="11" t="s">
        <v>22</v>
      </c>
      <c r="B13" s="10"/>
      <c r="C13" s="10"/>
      <c r="D13" s="10">
        <v>3.25</v>
      </c>
      <c r="E13" s="10"/>
      <c r="F13" s="10"/>
    </row>
    <row r="14" spans="1:6" x14ac:dyDescent="0.2">
      <c r="A14" s="11"/>
      <c r="B14" s="11"/>
      <c r="C14" s="11"/>
      <c r="D14" s="11"/>
      <c r="E14" s="11"/>
      <c r="F14" s="11"/>
    </row>
    <row r="15" spans="1:6" x14ac:dyDescent="0.2">
      <c r="A15" s="13" t="s">
        <v>19</v>
      </c>
      <c r="B15" s="11"/>
      <c r="C15" s="11"/>
      <c r="D15" s="10">
        <f>SUM(D12:D14)</f>
        <v>3.3</v>
      </c>
      <c r="E15" s="11"/>
      <c r="F15" s="11"/>
    </row>
    <row r="16" spans="1:6" x14ac:dyDescent="0.2">
      <c r="A16" s="11"/>
      <c r="B16" s="11"/>
      <c r="C16" s="11"/>
      <c r="D16" s="11"/>
      <c r="E16" s="11"/>
      <c r="F16" s="11"/>
    </row>
    <row r="17" spans="1:6" x14ac:dyDescent="0.2">
      <c r="A17" s="78" t="s">
        <v>78</v>
      </c>
      <c r="B17" s="79"/>
      <c r="C17" s="79"/>
      <c r="D17" s="80"/>
      <c r="E17" s="37"/>
      <c r="F17" s="37"/>
    </row>
    <row r="18" spans="1:6" x14ac:dyDescent="0.2">
      <c r="A18" s="81"/>
      <c r="B18" s="82"/>
      <c r="C18" s="82"/>
      <c r="D18" s="83"/>
      <c r="E18" s="38">
        <f>E9+D15</f>
        <v>38.174999999999997</v>
      </c>
      <c r="F18" s="38">
        <f>F9+D15</f>
        <v>20.737500000000001</v>
      </c>
    </row>
  </sheetData>
  <mergeCells count="1">
    <mergeCell ref="A17:D18"/>
  </mergeCells>
  <phoneticPr fontId="1" type="noConversion"/>
  <pageMargins left="0.78740157499999996" right="0.78740157499999996" top="0.984251969" bottom="0.984251969" header="0.4921259845" footer="0.4921259845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workbookViewId="0">
      <selection sqref="A1:F12"/>
    </sheetView>
  </sheetViews>
  <sheetFormatPr baseColWidth="10" defaultRowHeight="12.75" x14ac:dyDescent="0.2"/>
  <cols>
    <col min="1" max="1" width="11" bestFit="1" customWidth="1"/>
    <col min="2" max="2" width="32.140625" style="23" bestFit="1" customWidth="1"/>
    <col min="3" max="3" width="15.28515625" style="23" bestFit="1" customWidth="1"/>
    <col min="4" max="4" width="17.140625" style="23" bestFit="1" customWidth="1"/>
    <col min="5" max="5" width="13.7109375" style="23" bestFit="1" customWidth="1"/>
    <col min="6" max="6" width="23.28515625" style="23" bestFit="1" customWidth="1"/>
  </cols>
  <sheetData>
    <row r="1" spans="1:6" ht="15.75" x14ac:dyDescent="0.2">
      <c r="A1" s="85" t="s">
        <v>41</v>
      </c>
      <c r="B1" s="16" t="s">
        <v>42</v>
      </c>
      <c r="C1" s="16" t="s">
        <v>45</v>
      </c>
      <c r="D1" s="16" t="s">
        <v>47</v>
      </c>
      <c r="E1" s="16" t="s">
        <v>50</v>
      </c>
      <c r="F1" s="16" t="s">
        <v>53</v>
      </c>
    </row>
    <row r="2" spans="1:6" ht="15.75" x14ac:dyDescent="0.2">
      <c r="A2" s="86"/>
      <c r="B2" s="17" t="s">
        <v>43</v>
      </c>
      <c r="C2" s="17" t="s">
        <v>46</v>
      </c>
      <c r="D2" s="17" t="s">
        <v>48</v>
      </c>
      <c r="E2" s="17" t="s">
        <v>51</v>
      </c>
      <c r="F2" s="17" t="s">
        <v>54</v>
      </c>
    </row>
    <row r="3" spans="1:6" ht="16.5" thickBot="1" x14ac:dyDescent="0.25">
      <c r="A3" s="87"/>
      <c r="B3" s="18" t="s">
        <v>44</v>
      </c>
      <c r="C3" s="18" t="s">
        <v>41</v>
      </c>
      <c r="D3" s="18" t="s">
        <v>49</v>
      </c>
      <c r="E3" s="18" t="s">
        <v>52</v>
      </c>
      <c r="F3" s="19"/>
    </row>
    <row r="4" spans="1:6" ht="15.75" x14ac:dyDescent="0.2">
      <c r="A4" s="85" t="s">
        <v>55</v>
      </c>
      <c r="B4" s="16">
        <v>67</v>
      </c>
      <c r="C4" s="88" t="s">
        <v>56</v>
      </c>
      <c r="D4" s="88" t="s">
        <v>57</v>
      </c>
      <c r="E4" s="16" t="s">
        <v>58</v>
      </c>
      <c r="F4" s="16" t="s">
        <v>60</v>
      </c>
    </row>
    <row r="5" spans="1:6" ht="15.75" x14ac:dyDescent="0.2">
      <c r="A5" s="86"/>
      <c r="B5" s="20">
        <v>134</v>
      </c>
      <c r="C5" s="89"/>
      <c r="D5" s="89"/>
      <c r="E5" s="20" t="s">
        <v>3</v>
      </c>
      <c r="F5" s="21" t="s">
        <v>61</v>
      </c>
    </row>
    <row r="6" spans="1:6" ht="16.5" thickBot="1" x14ac:dyDescent="0.25">
      <c r="A6" s="87"/>
      <c r="B6" s="22">
        <v>22</v>
      </c>
      <c r="C6" s="90"/>
      <c r="D6" s="90"/>
      <c r="E6" s="22" t="s">
        <v>59</v>
      </c>
      <c r="F6" s="19"/>
    </row>
    <row r="7" spans="1:6" ht="15.75" x14ac:dyDescent="0.2">
      <c r="A7" s="85" t="s">
        <v>62</v>
      </c>
      <c r="B7" s="16">
        <v>50</v>
      </c>
      <c r="C7" s="88" t="s">
        <v>63</v>
      </c>
      <c r="D7" s="88" t="s">
        <v>64</v>
      </c>
      <c r="E7" s="16" t="s">
        <v>65</v>
      </c>
      <c r="F7" s="16" t="s">
        <v>67</v>
      </c>
    </row>
    <row r="8" spans="1:6" ht="15.75" x14ac:dyDescent="0.2">
      <c r="A8" s="86"/>
      <c r="B8" s="20">
        <v>100</v>
      </c>
      <c r="C8" s="89"/>
      <c r="D8" s="89"/>
      <c r="E8" s="20" t="s">
        <v>2</v>
      </c>
      <c r="F8" s="20" t="s">
        <v>68</v>
      </c>
    </row>
    <row r="9" spans="1:6" ht="16.5" thickBot="1" x14ac:dyDescent="0.25">
      <c r="A9" s="87"/>
      <c r="B9" s="18">
        <v>16</v>
      </c>
      <c r="C9" s="90"/>
      <c r="D9" s="90"/>
      <c r="E9" s="22" t="s">
        <v>66</v>
      </c>
      <c r="F9" s="22" t="s">
        <v>1</v>
      </c>
    </row>
    <row r="10" spans="1:6" ht="15.75" x14ac:dyDescent="0.2">
      <c r="A10" s="85" t="s">
        <v>69</v>
      </c>
      <c r="B10" s="16">
        <v>34</v>
      </c>
      <c r="C10" s="88" t="s">
        <v>70</v>
      </c>
      <c r="D10" s="88" t="s">
        <v>71</v>
      </c>
      <c r="E10" s="16" t="s">
        <v>72</v>
      </c>
      <c r="F10" s="16" t="s">
        <v>74</v>
      </c>
    </row>
    <row r="11" spans="1:6" ht="15.75" x14ac:dyDescent="0.2">
      <c r="A11" s="86"/>
      <c r="B11" s="20">
        <v>68</v>
      </c>
      <c r="C11" s="89"/>
      <c r="D11" s="89"/>
      <c r="E11" s="20" t="s">
        <v>58</v>
      </c>
      <c r="F11" s="20" t="s">
        <v>75</v>
      </c>
    </row>
    <row r="12" spans="1:6" ht="16.5" thickBot="1" x14ac:dyDescent="0.25">
      <c r="A12" s="87"/>
      <c r="B12" s="22">
        <v>11</v>
      </c>
      <c r="C12" s="90"/>
      <c r="D12" s="90"/>
      <c r="E12" s="22" t="s">
        <v>73</v>
      </c>
      <c r="F12" s="22" t="s">
        <v>76</v>
      </c>
    </row>
  </sheetData>
  <mergeCells count="10">
    <mergeCell ref="A10:A12"/>
    <mergeCell ref="C10:C12"/>
    <mergeCell ref="D10:D12"/>
    <mergeCell ref="A1:A3"/>
    <mergeCell ref="A4:A6"/>
    <mergeCell ref="C4:C6"/>
    <mergeCell ref="D4:D6"/>
    <mergeCell ref="A7:A9"/>
    <mergeCell ref="C7:C9"/>
    <mergeCell ref="D7:D9"/>
  </mergeCells>
  <phoneticPr fontId="1" type="noConversion"/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Kosten der Verfahren</vt:lpstr>
      <vt:lpstr>Verfahren Ertragsregulierung</vt:lpstr>
      <vt:lpstr>Mittelkosten</vt:lpstr>
      <vt:lpstr>Kosten Schlepper</vt:lpstr>
      <vt:lpstr>Kosten Luftdruckentblätterung</vt:lpstr>
      <vt:lpstr>Kosten Traubenerntemaschine</vt:lpstr>
      <vt:lpstr>Kosten Pflanzenschutzgerät</vt:lpstr>
      <vt:lpstr>Wegestrecken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Excelblat Kostenberechnung Pflanzenschutz</dc:title>
  <dc:creator>Tim</dc:creator>
  <cp:lastModifiedBy>Tim Ochssner</cp:lastModifiedBy>
  <cp:lastPrinted>2008-03-08T12:54:57Z</cp:lastPrinted>
  <dcterms:created xsi:type="dcterms:W3CDTF">2007-01-28T10:41:19Z</dcterms:created>
  <dcterms:modified xsi:type="dcterms:W3CDTF">2025-11-24T07:04:31Z</dcterms:modified>
</cp:coreProperties>
</file>