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328"/>
  <workbookPr defaultThemeVersion="166925"/>
  <mc:AlternateContent xmlns:mc="http://schemas.openxmlformats.org/markup-compatibility/2006">
    <mc:Choice Requires="x15">
      <x15ac:absPath xmlns:x15ac="http://schemas.microsoft.com/office/spreadsheetml/2010/11/ac" url="H:\Aktuell\Arbeit\Aktuelle Artikel\2025\20251117 Artikel Deutsches Weinmagazin Kostenzusammenstellung\"/>
    </mc:Choice>
  </mc:AlternateContent>
  <xr:revisionPtr revIDLastSave="0" documentId="13_ncr:1_{7E4CE86D-CEB1-4D23-8709-0AA469B4F4E2}" xr6:coauthVersionLast="47" xr6:coauthVersionMax="47" xr10:uidLastSave="{00000000-0000-0000-0000-000000000000}"/>
  <bookViews>
    <workbookView xWindow="1860" yWindow="1500" windowWidth="21645" windowHeight="13980" activeTab="2" xr2:uid="{00000000-000D-0000-FFFF-FFFF00000000}"/>
  </bookViews>
  <sheets>
    <sheet name="2025 Kosten der Verfahren" sheetId="7" r:id="rId1"/>
    <sheet name="2025 Vollkostenrechnung" sheetId="8" r:id="rId2"/>
    <sheet name="Kilokosten" sheetId="9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F20" i="8" l="1"/>
  <c r="D30" i="7" l="1"/>
  <c r="D29" i="7"/>
  <c r="D28" i="7"/>
  <c r="C16" i="7"/>
  <c r="D35" i="7" l="1"/>
  <c r="D36" i="7"/>
  <c r="B3" i="8" s="1"/>
  <c r="C151" i="7"/>
  <c r="B12" i="8" s="1"/>
  <c r="B11" i="8" l="1"/>
  <c r="G20" i="8" l="1"/>
  <c r="E20" i="8"/>
  <c r="D18" i="8"/>
  <c r="C139" i="7"/>
  <c r="B8" i="8" s="1"/>
  <c r="G22" i="8" l="1"/>
  <c r="C125" i="7"/>
  <c r="C124" i="7" l="1"/>
  <c r="B6" i="8"/>
  <c r="C90" i="7"/>
  <c r="C85" i="7"/>
  <c r="C84" i="7"/>
  <c r="C92" i="7" l="1"/>
  <c r="B10" i="8" s="1"/>
  <c r="C79" i="7"/>
  <c r="B9" i="8" s="1"/>
  <c r="C65" i="7" l="1"/>
  <c r="C60" i="7"/>
  <c r="C59" i="7"/>
  <c r="C67" i="7" l="1"/>
  <c r="B5" i="8" s="1"/>
  <c r="C49" i="7"/>
  <c r="C47" i="7"/>
  <c r="C45" i="7"/>
  <c r="C44" i="7"/>
  <c r="C53" i="7" l="1"/>
  <c r="C51" i="7" l="1"/>
  <c r="B4" i="8"/>
  <c r="C14" i="7" l="1"/>
  <c r="B2" i="8"/>
  <c r="D12" i="8" s="1"/>
  <c r="D20" i="8" s="1"/>
  <c r="B2" i="9" l="1"/>
  <c r="B3" i="9" l="1"/>
  <c r="C3" i="9" s="1"/>
  <c r="C2" i="9"/>
  <c r="B4" i="9"/>
  <c r="C4" i="9" l="1"/>
  <c r="B5" i="9"/>
  <c r="C5" i="9" l="1"/>
  <c r="B6" i="9"/>
  <c r="B7" i="9" l="1"/>
  <c r="C6" i="9"/>
  <c r="B8" i="9" l="1"/>
  <c r="C7" i="9"/>
  <c r="C8" i="9" l="1"/>
  <c r="B9" i="9"/>
  <c r="B10" i="9" l="1"/>
  <c r="C10" i="9" s="1"/>
  <c r="C9" i="9"/>
</calcChain>
</file>

<file path=xl/sharedStrings.xml><?xml version="1.0" encoding="utf-8"?>
<sst xmlns="http://schemas.openxmlformats.org/spreadsheetml/2006/main" count="194" uniqueCount="133">
  <si>
    <t>Kosten pro Jahr</t>
  </si>
  <si>
    <t>Kosten:</t>
  </si>
  <si>
    <t>Arbeitskosten</t>
  </si>
  <si>
    <t>Auslastung des Schleppers</t>
  </si>
  <si>
    <t>Summe der Kosten</t>
  </si>
  <si>
    <t>500 h/Jahr</t>
  </si>
  <si>
    <t>Annahmen für Berechnungsgrundlage</t>
  </si>
  <si>
    <t>Arbeitszeit pro Maßnahme (Stunden)</t>
  </si>
  <si>
    <t xml:space="preserve">Anzahl der Durchfahrten </t>
  </si>
  <si>
    <t>Auslastung des Traubenernters</t>
  </si>
  <si>
    <t>Arbeitskosten Fachkraft</t>
  </si>
  <si>
    <t>Arbeitsstunde Aushilfskraft</t>
  </si>
  <si>
    <t>Arbeitskosten Saisonarbeitskraft</t>
  </si>
  <si>
    <t>Anzahl der Durchgänge</t>
  </si>
  <si>
    <t>Arbeitszeit pro Maßnahme (Stunden) Fachkraft</t>
  </si>
  <si>
    <t>Arbeitszeit pro Maßnahme (Stunden) Saisonarbeitskraft</t>
  </si>
  <si>
    <t>200 h/Jahr</t>
  </si>
  <si>
    <t>Kosten der Traubenernte  selbstfahrender Vollernter</t>
  </si>
  <si>
    <t>h Schlepper für die Traubetransport an Erfassung</t>
  </si>
  <si>
    <t>h Schlepper</t>
  </si>
  <si>
    <t xml:space="preserve">h Schlepper </t>
  </si>
  <si>
    <t>Kosten des Laubschnittes</t>
  </si>
  <si>
    <t>Arbeitszeit pro Maßnahme (Stunden) Schlepperfahrer</t>
  </si>
  <si>
    <t>h Laubschneider</t>
  </si>
  <si>
    <t>Systemberechnung für das Heften                        Bewegliche Heftdrahtpaare/ Aushilfskräfte</t>
  </si>
  <si>
    <t>Kosten des Heftens                                                                    2 Heftdurchgänge Bewegliche Heftdrahtpaare</t>
  </si>
  <si>
    <t>Kosten pro Hektar</t>
  </si>
  <si>
    <t>Eine Rute angeschnitten</t>
  </si>
  <si>
    <t>Arbeitszeit Rebschnitt Fachkraft</t>
  </si>
  <si>
    <t>Kosten der Akkuschere pro Stunde</t>
  </si>
  <si>
    <t>Arbeitszeit Rebschnitt Aushilfskraft</t>
  </si>
  <si>
    <t>Durchschnittliche Kosten der Arbeitsstunde:</t>
  </si>
  <si>
    <t>Systemberechnung für den Rebschnitt:                  Fachkraft schneidet an, Aushilfskraft hebt aus</t>
  </si>
  <si>
    <t>Systemberechnung für das Biegen:                  Facharbeitskraft bindet mit Elekrobindegegerät:</t>
  </si>
  <si>
    <t>Arbeitszeit Biegen Fachkraft</t>
  </si>
  <si>
    <t>Kosten der Akkubiegezange pro Stunde</t>
  </si>
  <si>
    <t>Arbeitszeit Biegen Aushilfskraft</t>
  </si>
  <si>
    <t>Materialverbrauch Biegen pro Hektar</t>
  </si>
  <si>
    <t>Anlage dauerbegrünt</t>
  </si>
  <si>
    <t>Variabler Mulcher</t>
  </si>
  <si>
    <t>160 h/Jahr</t>
  </si>
  <si>
    <t>Kosten pro Bearbeitungsdurchgang</t>
  </si>
  <si>
    <t>Systemberechnung Bodenpflege</t>
  </si>
  <si>
    <t>Auslastung des Luftdruckentblätterers</t>
  </si>
  <si>
    <t>Systemberechnung Traubenernte</t>
  </si>
  <si>
    <t>Systemberechnung Pflanzenschutz mittlere Intensität</t>
  </si>
  <si>
    <t>Berechnungsbeispiel für eine Pflanzenschutzmaßnahme für einen Hektar</t>
  </si>
  <si>
    <t>Mittelkosten</t>
  </si>
  <si>
    <t xml:space="preserve">Wasserkosten </t>
  </si>
  <si>
    <t>hoher Wasseraufwand</t>
  </si>
  <si>
    <t xml:space="preserve">Anzahl der Behandlungen </t>
  </si>
  <si>
    <t>Auslastung des Pflanzenschutzgerätes</t>
  </si>
  <si>
    <t>Kosten pro Spritzung (Mittelwert)</t>
  </si>
  <si>
    <t>Systemberechnung für den Rebschnitt:                  Anschnitt durch Fachkraft, Aushilfskraft hebt aus</t>
  </si>
  <si>
    <t>&lt;--Stunden pro ha</t>
  </si>
  <si>
    <t>Kosten der Akkuschere pro ha</t>
  </si>
  <si>
    <t>Summe der Kosten pro ha</t>
  </si>
  <si>
    <r>
      <t>Standardspalieranlage                                         Berechnungsbeispiel der Stockpflegekosten für einen Hektar</t>
    </r>
    <r>
      <rPr>
        <sz val="8"/>
        <rFont val="Arial"/>
        <family val="2"/>
      </rPr>
      <t xml:space="preserve"> (Standraum 2,00 m *1,20 m)</t>
    </r>
  </si>
  <si>
    <t>Kostenmatrixen in der Übersicht</t>
  </si>
  <si>
    <t>Systemberechnung für das Ausbrechen durch Aushilfskräfte</t>
  </si>
  <si>
    <t>Kosten des Ausbrechens Stock und Stamm</t>
  </si>
  <si>
    <t>Material pro ha</t>
  </si>
  <si>
    <t>Systemberechnung für das Entblättern der Traubenzone</t>
  </si>
  <si>
    <t>Kosten Druckluftgerät und Schlepper</t>
  </si>
  <si>
    <t>Systemberechnung für den Laubschnitt:                           2 Durchgänge Überzeilenlaubschneider ohne Anbaugerät</t>
  </si>
  <si>
    <t>Auslastung Laubschneider in Stunden pro Jahr</t>
  </si>
  <si>
    <t>Auslastung des Schleppers in Stunden pro Jahr</t>
  </si>
  <si>
    <t>Berechnungsbeispiel für die jährliche  Bodenpflege für einen Hektar zuzüglich 2 x Scheiben in Kombination</t>
  </si>
  <si>
    <t>Reine Bodenbearbeitung:                            Arbeitszeit pro ha für diese Maßnahme (Stunden)</t>
  </si>
  <si>
    <t xml:space="preserve">Anzahl dieser Bodenpflegemaßnahmen </t>
  </si>
  <si>
    <t>Kombination mit Unterstockbodenbbearbeitung:                            Arbeitszeit pro ha für diese Maßnahme (Stunden)</t>
  </si>
  <si>
    <t>Auslastung des Schleppers in h/Jahr</t>
  </si>
  <si>
    <t>Auslastung des Bodenpflegegerätes in h/Jahr</t>
  </si>
  <si>
    <t>Auslastung des Scheibe</t>
  </si>
  <si>
    <t>Arbeitskosten Schlepperfahrer</t>
  </si>
  <si>
    <t>Auslastung des Schleppers (Stunden pro Jahr)</t>
  </si>
  <si>
    <t>Vollkostenzusammenstellung Traubenproduktion</t>
  </si>
  <si>
    <t>Kosten pro ha</t>
  </si>
  <si>
    <t>Summe</t>
  </si>
  <si>
    <r>
      <t xml:space="preserve">Arbeitszeit pro ha        </t>
    </r>
    <r>
      <rPr>
        <sz val="9"/>
        <color rgb="FFFFFFFF"/>
        <rFont val="Arial"/>
        <family val="2"/>
      </rPr>
      <t xml:space="preserve">                Fachkraft  Schlepperfahrer Aushilfskraft</t>
    </r>
  </si>
  <si>
    <t>Rebschnitt</t>
  </si>
  <si>
    <t>Biegen</t>
  </si>
  <si>
    <t>Systemberechnung für das Biegen:                  Facharbeitskraft bindet mit Elekrobindegegerät</t>
  </si>
  <si>
    <t>Ausbrechen</t>
  </si>
  <si>
    <t>Ausbrechen intensiv</t>
  </si>
  <si>
    <t>Bodenpflege</t>
  </si>
  <si>
    <t>Bodenpflegfe 5 x (Kombi mit Unterstock)</t>
  </si>
  <si>
    <t>Düngung</t>
  </si>
  <si>
    <t>Entzugsdüngung</t>
  </si>
  <si>
    <t>Pflanzenschutz</t>
  </si>
  <si>
    <t>Mittlere Intensität</t>
  </si>
  <si>
    <t>Ertragsregulierung und Entblätterung</t>
  </si>
  <si>
    <t>Ausblasen mit Druckluftgerät</t>
  </si>
  <si>
    <t>Heften</t>
  </si>
  <si>
    <t>Laubschnitt</t>
  </si>
  <si>
    <t>2x Solo</t>
  </si>
  <si>
    <t>Traubenernte</t>
  </si>
  <si>
    <t>Maschinell</t>
  </si>
  <si>
    <t>Vielgefahrenversicherung</t>
  </si>
  <si>
    <t>Für Vollerwerbsbegtreib unerlässlich</t>
  </si>
  <si>
    <t>Wiederherstellungskosten Neuanlage</t>
  </si>
  <si>
    <t>Pflanzung fremd vergeben, Umstrukturierungszuschüsse abgezogen</t>
  </si>
  <si>
    <t>Pacht</t>
  </si>
  <si>
    <t>Organisation/Beschaffung/Koordination</t>
  </si>
  <si>
    <t>Öffentliche Abgaben/Buchführung</t>
  </si>
  <si>
    <t>Sonstige Arbeiten</t>
  </si>
  <si>
    <t>Drahtrahmenreperatur, Nachpflanzen</t>
  </si>
  <si>
    <t>Kapitalverzinsung/Kapitalkosten?????</t>
  </si>
  <si>
    <t>Summe Vollkosten</t>
  </si>
  <si>
    <t>Fachkraft</t>
  </si>
  <si>
    <t>Schlepperfahrer</t>
  </si>
  <si>
    <t>Aushilfskraft</t>
  </si>
  <si>
    <t>Summe Arbeitszeit</t>
  </si>
  <si>
    <t xml:space="preserve">Systemberechnung für das Ausbessern der Pfahlanlage:                </t>
  </si>
  <si>
    <r>
      <t>Standardspalieranlage                                         Berechnungsbeispiel für einen Hektar</t>
    </r>
    <r>
      <rPr>
        <sz val="8"/>
        <rFont val="Arial"/>
        <family val="2"/>
      </rPr>
      <t xml:space="preserve"> (Standraum 2,00 m *1,20 m)</t>
    </r>
  </si>
  <si>
    <t>Annahmen für eine 25 jährige Anlage</t>
  </si>
  <si>
    <t>Anzahl</t>
  </si>
  <si>
    <t>Einzelpreis</t>
  </si>
  <si>
    <t>Ankerreparatur</t>
  </si>
  <si>
    <t>Pfahlreparatur</t>
  </si>
  <si>
    <t>Endpfahlraperatur</t>
  </si>
  <si>
    <t>Nebenprodukte</t>
  </si>
  <si>
    <t>Arbeitszeit (Stunden pro ha)</t>
  </si>
  <si>
    <t>Arbeitszeit Fachkraft</t>
  </si>
  <si>
    <t>Arbeitszeit Aushilfskraft</t>
  </si>
  <si>
    <t>Arbeitszeit Fuhrpark</t>
  </si>
  <si>
    <t>Kosten Schlepper</t>
  </si>
  <si>
    <t>Arbeitskosten Fukrpark</t>
  </si>
  <si>
    <t>Ausbessern der Anlage</t>
  </si>
  <si>
    <t>Systemberechnung für das Ausbrechen:                   Durchschnittlicher Reparatursatz: 10 Pfähle pro ha, 2 Endpfähle und 2 Anker</t>
  </si>
  <si>
    <t>Erntemenge in kg</t>
  </si>
  <si>
    <t>Vollkosten pro ha</t>
  </si>
  <si>
    <t>Vollkosten je kg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</si>
</sst>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8" formatCode="#,##0.00\ &quot;€&quot;;[Red]\-#,##0.00\ &quot;€&quot;"/>
    <numFmt numFmtId="164" formatCode="#,##0.00\ &quot;€&quot;"/>
    <numFmt numFmtId="165" formatCode="0.00\ "/>
  </numFmts>
  <fonts count="23" x14ac:knownFonts="1">
    <font>
      <sz val="10"/>
      <name val="Arial"/>
    </font>
    <font>
      <sz val="8"/>
      <name val="Arial"/>
      <family val="2"/>
    </font>
    <font>
      <b/>
      <sz val="10"/>
      <name val="Arial"/>
      <family val="2"/>
    </font>
    <font>
      <b/>
      <sz val="12"/>
      <name val="Arial"/>
      <family val="2"/>
    </font>
    <font>
      <sz val="10"/>
      <name val="Arial"/>
      <family val="2"/>
    </font>
    <font>
      <sz val="10"/>
      <color theme="1"/>
      <name val="Arial"/>
      <family val="2"/>
    </font>
    <font>
      <sz val="10"/>
      <color indexed="10"/>
      <name val="Arial"/>
      <family val="2"/>
    </font>
    <font>
      <sz val="18"/>
      <color indexed="9"/>
      <name val="Arial"/>
      <family val="2"/>
    </font>
    <font>
      <b/>
      <sz val="16"/>
      <color theme="0"/>
      <name val="Arial"/>
      <family val="2"/>
    </font>
    <font>
      <b/>
      <sz val="14"/>
      <color theme="0"/>
      <name val="Arial"/>
      <family val="2"/>
    </font>
    <font>
      <sz val="20"/>
      <color indexed="9"/>
      <name val="Arial"/>
      <family val="2"/>
    </font>
    <font>
      <sz val="9"/>
      <color rgb="FFFFFFFF"/>
      <name val="Arial"/>
      <family val="2"/>
    </font>
    <font>
      <sz val="22"/>
      <name val="Arial"/>
      <family val="2"/>
    </font>
    <font>
      <sz val="16"/>
      <name val="Arial"/>
      <family val="2"/>
    </font>
    <font>
      <sz val="22"/>
      <color theme="4"/>
      <name val="Arial"/>
      <family val="2"/>
    </font>
    <font>
      <sz val="18"/>
      <name val="Arial"/>
      <family val="2"/>
    </font>
    <font>
      <b/>
      <sz val="16"/>
      <color theme="4"/>
      <name val="Arial"/>
      <family val="2"/>
    </font>
    <font>
      <b/>
      <sz val="22"/>
      <color theme="0"/>
      <name val="Arial"/>
      <family val="2"/>
    </font>
    <font>
      <sz val="22"/>
      <color theme="0"/>
      <name val="Arial"/>
      <family val="2"/>
    </font>
    <font>
      <sz val="16"/>
      <color theme="4"/>
      <name val="Arial"/>
      <family val="2"/>
    </font>
    <font>
      <b/>
      <sz val="12"/>
      <color theme="0"/>
      <name val="Arial"/>
      <family val="2"/>
    </font>
    <font>
      <sz val="36"/>
      <color indexed="10"/>
      <name val="Arial"/>
      <family val="2"/>
    </font>
    <font>
      <sz val="26"/>
      <color rgb="FFFF0000"/>
      <name val="Arial"/>
      <family val="2"/>
    </font>
  </fonts>
  <fills count="16">
    <fill>
      <patternFill patternType="none"/>
    </fill>
    <fill>
      <patternFill patternType="gray125"/>
    </fill>
    <fill>
      <patternFill patternType="solid">
        <fgColor indexed="42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indexed="12"/>
        <bgColor indexed="64"/>
      </patternFill>
    </fill>
    <fill>
      <patternFill patternType="solid">
        <fgColor indexed="15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rgb="FF197AEF"/>
        <bgColor indexed="64"/>
      </patternFill>
    </fill>
    <fill>
      <patternFill patternType="solid">
        <fgColor theme="3" tint="0.749992370372631"/>
        <bgColor indexed="64"/>
      </patternFill>
    </fill>
    <fill>
      <patternFill patternType="solid">
        <fgColor theme="0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1">
    <xf numFmtId="0" fontId="0" fillId="0" borderId="0"/>
  </cellStyleXfs>
  <cellXfs count="84">
    <xf numFmtId="0" fontId="0" fillId="0" borderId="0" xfId="0"/>
    <xf numFmtId="164" fontId="0" fillId="0" borderId="0" xfId="0" applyNumberFormat="1"/>
    <xf numFmtId="0" fontId="0" fillId="0" borderId="1" xfId="0" applyBorder="1" applyAlignment="1">
      <alignment wrapText="1"/>
    </xf>
    <xf numFmtId="164" fontId="0" fillId="0" borderId="1" xfId="0" applyNumberFormat="1" applyBorder="1"/>
    <xf numFmtId="0" fontId="0" fillId="0" borderId="1" xfId="0" applyBorder="1"/>
    <xf numFmtId="2" fontId="0" fillId="0" borderId="1" xfId="0" applyNumberFormat="1" applyBorder="1"/>
    <xf numFmtId="0" fontId="0" fillId="0" borderId="0" xfId="0" applyAlignment="1">
      <alignment horizontal="center"/>
    </xf>
    <xf numFmtId="164" fontId="2" fillId="5" borderId="1" xfId="0" applyNumberFormat="1" applyFont="1" applyFill="1" applyBorder="1"/>
    <xf numFmtId="164" fontId="0" fillId="6" borderId="1" xfId="0" applyNumberFormat="1" applyFill="1" applyBorder="1"/>
    <xf numFmtId="2" fontId="0" fillId="7" borderId="1" xfId="0" applyNumberFormat="1" applyFill="1" applyBorder="1"/>
    <xf numFmtId="0" fontId="3" fillId="5" borderId="1" xfId="0" applyFont="1" applyFill="1" applyBorder="1"/>
    <xf numFmtId="164" fontId="3" fillId="5" borderId="1" xfId="0" applyNumberFormat="1" applyFont="1" applyFill="1" applyBorder="1"/>
    <xf numFmtId="0" fontId="5" fillId="4" borderId="1" xfId="0" applyFont="1" applyFill="1" applyBorder="1" applyAlignment="1">
      <alignment wrapText="1"/>
    </xf>
    <xf numFmtId="0" fontId="4" fillId="3" borderId="1" xfId="0" applyFont="1" applyFill="1" applyBorder="1" applyAlignment="1">
      <alignment wrapText="1"/>
    </xf>
    <xf numFmtId="0" fontId="4" fillId="0" borderId="1" xfId="0" applyFont="1" applyBorder="1"/>
    <xf numFmtId="0" fontId="0" fillId="8" borderId="1" xfId="0" applyFill="1" applyBorder="1"/>
    <xf numFmtId="164" fontId="0" fillId="2" borderId="1" xfId="0" applyNumberFormat="1" applyFill="1" applyBorder="1" applyAlignment="1" applyProtection="1">
      <alignment horizontal="center"/>
      <protection locked="0"/>
    </xf>
    <xf numFmtId="2" fontId="4" fillId="7" borderId="1" xfId="0" applyNumberFormat="1" applyFont="1" applyFill="1" applyBorder="1"/>
    <xf numFmtId="0" fontId="6" fillId="0" borderId="0" xfId="0" applyFont="1"/>
    <xf numFmtId="164" fontId="4" fillId="7" borderId="1" xfId="0" applyNumberFormat="1" applyFont="1" applyFill="1" applyBorder="1"/>
    <xf numFmtId="0" fontId="0" fillId="3" borderId="1" xfId="0" applyFill="1" applyBorder="1" applyAlignment="1">
      <alignment wrapText="1"/>
    </xf>
    <xf numFmtId="0" fontId="0" fillId="0" borderId="1" xfId="0" applyBorder="1" applyAlignment="1">
      <alignment horizontal="center" wrapText="1"/>
    </xf>
    <xf numFmtId="0" fontId="0" fillId="10" borderId="1" xfId="0" applyFill="1" applyBorder="1" applyAlignment="1">
      <alignment wrapText="1"/>
    </xf>
    <xf numFmtId="164" fontId="0" fillId="0" borderId="1" xfId="0" applyNumberFormat="1" applyBorder="1" applyAlignment="1">
      <alignment horizontal="center"/>
    </xf>
    <xf numFmtId="164" fontId="0" fillId="8" borderId="1" xfId="0" applyNumberFormat="1" applyFill="1" applyBorder="1" applyAlignment="1" applyProtection="1">
      <alignment horizontal="center"/>
      <protection locked="0"/>
    </xf>
    <xf numFmtId="165" fontId="0" fillId="2" borderId="1" xfId="0" applyNumberFormat="1" applyFill="1" applyBorder="1" applyAlignment="1" applyProtection="1">
      <alignment horizontal="center"/>
      <protection locked="0"/>
    </xf>
    <xf numFmtId="164" fontId="0" fillId="11" borderId="1" xfId="0" applyNumberFormat="1" applyFill="1" applyBorder="1" applyAlignment="1">
      <alignment horizontal="center"/>
    </xf>
    <xf numFmtId="164" fontId="2" fillId="0" borderId="1" xfId="0" applyNumberFormat="1" applyFont="1" applyBorder="1" applyAlignment="1">
      <alignment horizontal="center"/>
    </xf>
    <xf numFmtId="164" fontId="0" fillId="11" borderId="1" xfId="0" applyNumberFormat="1" applyFill="1" applyBorder="1"/>
    <xf numFmtId="2" fontId="0" fillId="2" borderId="1" xfId="0" applyNumberFormat="1" applyFill="1" applyBorder="1" applyAlignment="1" applyProtection="1">
      <alignment horizontal="center"/>
      <protection locked="0"/>
    </xf>
    <xf numFmtId="2" fontId="0" fillId="0" borderId="1" xfId="0" applyNumberFormat="1" applyBorder="1" applyAlignment="1">
      <alignment horizontal="center"/>
    </xf>
    <xf numFmtId="0" fontId="2" fillId="0" borderId="1" xfId="0" applyFont="1" applyBorder="1"/>
    <xf numFmtId="164" fontId="2" fillId="0" borderId="1" xfId="0" applyNumberFormat="1" applyFont="1" applyBorder="1"/>
    <xf numFmtId="0" fontId="0" fillId="0" borderId="0" xfId="0" applyAlignment="1">
      <alignment horizontal="center" vertical="center"/>
    </xf>
    <xf numFmtId="164" fontId="4" fillId="8" borderId="1" xfId="0" applyNumberFormat="1" applyFont="1" applyFill="1" applyBorder="1"/>
    <xf numFmtId="164" fontId="0" fillId="8" borderId="1" xfId="0" applyNumberFormat="1" applyFill="1" applyBorder="1"/>
    <xf numFmtId="0" fontId="8" fillId="5" borderId="1" xfId="0" applyFont="1" applyFill="1" applyBorder="1"/>
    <xf numFmtId="164" fontId="8" fillId="5" borderId="1" xfId="0" applyNumberFormat="1" applyFont="1" applyFill="1" applyBorder="1"/>
    <xf numFmtId="2" fontId="0" fillId="0" borderId="0" xfId="0" applyNumberFormat="1"/>
    <xf numFmtId="0" fontId="4" fillId="0" borderId="1" xfId="0" applyFont="1" applyBorder="1" applyAlignment="1">
      <alignment wrapText="1"/>
    </xf>
    <xf numFmtId="0" fontId="0" fillId="11" borderId="1" xfId="0" applyFill="1" applyBorder="1" applyAlignment="1">
      <alignment horizontal="right"/>
    </xf>
    <xf numFmtId="164" fontId="4" fillId="11" borderId="1" xfId="0" applyNumberFormat="1" applyFont="1" applyFill="1" applyBorder="1"/>
    <xf numFmtId="0" fontId="9" fillId="5" borderId="1" xfId="0" applyFont="1" applyFill="1" applyBorder="1"/>
    <xf numFmtId="164" fontId="9" fillId="5" borderId="1" xfId="0" applyNumberFormat="1" applyFont="1" applyFill="1" applyBorder="1"/>
    <xf numFmtId="0" fontId="10" fillId="12" borderId="2" xfId="0" applyFont="1" applyFill="1" applyBorder="1" applyAlignment="1">
      <alignment horizontal="center" wrapText="1"/>
    </xf>
    <xf numFmtId="0" fontId="7" fillId="13" borderId="1" xfId="0" applyFont="1" applyFill="1" applyBorder="1" applyAlignment="1">
      <alignment wrapText="1"/>
    </xf>
    <xf numFmtId="8" fontId="12" fillId="0" borderId="1" xfId="0" applyNumberFormat="1" applyFont="1" applyBorder="1"/>
    <xf numFmtId="0" fontId="13" fillId="0" borderId="1" xfId="0" applyFont="1" applyBorder="1" applyAlignment="1">
      <alignment horizontal="center" vertical="center"/>
    </xf>
    <xf numFmtId="0" fontId="15" fillId="4" borderId="1" xfId="0" applyFont="1" applyFill="1" applyBorder="1" applyAlignment="1">
      <alignment wrapText="1"/>
    </xf>
    <xf numFmtId="8" fontId="14" fillId="0" borderId="3" xfId="0" applyNumberFormat="1" applyFont="1" applyBorder="1"/>
    <xf numFmtId="0" fontId="16" fillId="0" borderId="1" xfId="0" applyFont="1" applyBorder="1" applyAlignment="1">
      <alignment horizontal="center" vertical="center"/>
    </xf>
    <xf numFmtId="0" fontId="13" fillId="0" borderId="0" xfId="0" applyFont="1" applyAlignment="1">
      <alignment horizontal="center" vertical="center"/>
    </xf>
    <xf numFmtId="8" fontId="12" fillId="0" borderId="4" xfId="0" applyNumberFormat="1" applyFont="1" applyBorder="1"/>
    <xf numFmtId="0" fontId="0" fillId="0" borderId="4" xfId="0" applyBorder="1"/>
    <xf numFmtId="8" fontId="14" fillId="0" borderId="5" xfId="0" applyNumberFormat="1" applyFont="1" applyBorder="1"/>
    <xf numFmtId="0" fontId="1" fillId="0" borderId="4" xfId="0" applyFont="1" applyBorder="1" applyAlignment="1">
      <alignment horizontal="center" vertical="center"/>
    </xf>
    <xf numFmtId="0" fontId="4" fillId="0" borderId="0" xfId="0" applyFont="1"/>
    <xf numFmtId="0" fontId="17" fillId="5" borderId="1" xfId="0" applyFont="1" applyFill="1" applyBorder="1" applyAlignment="1">
      <alignment wrapText="1"/>
    </xf>
    <xf numFmtId="8" fontId="18" fillId="0" borderId="4" xfId="0" applyNumberFormat="1" applyFont="1" applyBorder="1"/>
    <xf numFmtId="2" fontId="4" fillId="0" borderId="1" xfId="0" applyNumberFormat="1" applyFont="1" applyBorder="1"/>
    <xf numFmtId="8" fontId="19" fillId="0" borderId="3" xfId="0" applyNumberFormat="1" applyFont="1" applyBorder="1"/>
    <xf numFmtId="0" fontId="7" fillId="9" borderId="2" xfId="0" applyFont="1" applyFill="1" applyBorder="1" applyAlignment="1">
      <alignment wrapText="1"/>
    </xf>
    <xf numFmtId="0" fontId="0" fillId="11" borderId="1" xfId="0" applyFill="1" applyBorder="1" applyAlignment="1">
      <alignment horizontal="center" wrapText="1"/>
    </xf>
    <xf numFmtId="0" fontId="4" fillId="11" borderId="1" xfId="0" applyFont="1" applyFill="1" applyBorder="1" applyAlignment="1">
      <alignment horizontal="center" wrapText="1"/>
    </xf>
    <xf numFmtId="0" fontId="0" fillId="14" borderId="1" xfId="0" applyFill="1" applyBorder="1" applyAlignment="1">
      <alignment horizontal="center"/>
    </xf>
    <xf numFmtId="164" fontId="0" fillId="14" borderId="1" xfId="0" applyNumberFormat="1" applyFill="1" applyBorder="1" applyAlignment="1">
      <alignment horizontal="center"/>
    </xf>
    <xf numFmtId="0" fontId="4" fillId="14" borderId="1" xfId="0" applyFont="1" applyFill="1" applyBorder="1" applyAlignment="1">
      <alignment horizontal="center"/>
    </xf>
    <xf numFmtId="164" fontId="4" fillId="14" borderId="1" xfId="0" applyNumberFormat="1" applyFont="1" applyFill="1" applyBorder="1" applyAlignment="1">
      <alignment horizontal="center"/>
    </xf>
    <xf numFmtId="0" fontId="0" fillId="15" borderId="1" xfId="0" applyFill="1" applyBorder="1" applyAlignment="1">
      <alignment horizontal="center"/>
    </xf>
    <xf numFmtId="164" fontId="0" fillId="4" borderId="1" xfId="0" applyNumberFormat="1" applyFill="1" applyBorder="1" applyAlignment="1">
      <alignment horizontal="center"/>
    </xf>
    <xf numFmtId="164" fontId="0" fillId="15" borderId="1" xfId="0" applyNumberFormat="1" applyFill="1" applyBorder="1" applyAlignment="1" applyProtection="1">
      <alignment horizontal="center"/>
      <protection locked="0"/>
    </xf>
    <xf numFmtId="164" fontId="0" fillId="15" borderId="1" xfId="0" applyNumberFormat="1" applyFill="1" applyBorder="1" applyAlignment="1">
      <alignment horizontal="center" wrapText="1"/>
    </xf>
    <xf numFmtId="0" fontId="3" fillId="0" borderId="1" xfId="0" applyFont="1" applyBorder="1"/>
    <xf numFmtId="164" fontId="20" fillId="5" borderId="1" xfId="0" applyNumberFormat="1" applyFont="1" applyFill="1" applyBorder="1" applyAlignment="1">
      <alignment horizontal="center"/>
    </xf>
    <xf numFmtId="0" fontId="21" fillId="0" borderId="0" xfId="0" applyFont="1" applyAlignment="1">
      <alignment horizontal="center" vertical="center"/>
    </xf>
    <xf numFmtId="0" fontId="10" fillId="12" borderId="2" xfId="0" applyFont="1" applyFill="1" applyBorder="1" applyAlignment="1">
      <alignment horizontal="center" vertical="center" wrapText="1"/>
    </xf>
    <xf numFmtId="0" fontId="22" fillId="0" borderId="0" xfId="0" applyFont="1" applyAlignment="1">
      <alignment horizontal="center" vertical="center"/>
    </xf>
    <xf numFmtId="0" fontId="7" fillId="13" borderId="1" xfId="0" applyFont="1" applyFill="1" applyBorder="1" applyAlignment="1">
      <alignment horizontal="center" wrapText="1"/>
    </xf>
    <xf numFmtId="8" fontId="12" fillId="0" borderId="1" xfId="0" applyNumberFormat="1" applyFont="1" applyBorder="1" applyAlignment="1">
      <alignment horizontal="center" vertical="center"/>
    </xf>
    <xf numFmtId="8" fontId="12" fillId="0" borderId="0" xfId="0" applyNumberFormat="1" applyFont="1"/>
    <xf numFmtId="0" fontId="7" fillId="9" borderId="2" xfId="0" applyFont="1" applyFill="1" applyBorder="1" applyAlignment="1">
      <alignment wrapText="1"/>
    </xf>
    <xf numFmtId="0" fontId="0" fillId="0" borderId="2" xfId="0" applyBorder="1" applyAlignment="1">
      <alignment wrapText="1"/>
    </xf>
    <xf numFmtId="0" fontId="10" fillId="12" borderId="0" xfId="0" applyFont="1" applyFill="1" applyAlignment="1">
      <alignment horizontal="center" wrapText="1"/>
    </xf>
    <xf numFmtId="0" fontId="0" fillId="0" borderId="0" xfId="0"/>
  </cellXfs>
  <cellStyles count="1">
    <cellStyle name="Standard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  <mruColors>
      <color rgb="FFFFFF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2013 – 2022-Design">
  <a:themeElements>
    <a:clrScheme name="Office 2013 –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–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–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18FE2E7-5759-4DC6-AFD7-C42239EE3800}">
  <dimension ref="A1:D151"/>
  <sheetViews>
    <sheetView topLeftCell="A131" workbookViewId="0">
      <selection activeCell="C151" sqref="A142:C151"/>
    </sheetView>
  </sheetViews>
  <sheetFormatPr baseColWidth="10" defaultRowHeight="12.75" x14ac:dyDescent="0.2"/>
  <cols>
    <col min="1" max="1" width="42.28515625" customWidth="1"/>
    <col min="2" max="2" width="21.7109375" customWidth="1"/>
    <col min="3" max="3" width="16.28515625" customWidth="1"/>
  </cols>
  <sheetData>
    <row r="1" spans="1:3" s="6" customFormat="1" ht="49.5" customHeight="1" x14ac:dyDescent="0.2">
      <c r="A1" s="33" t="s">
        <v>58</v>
      </c>
    </row>
    <row r="2" spans="1:3" s="18" customFormat="1" ht="63.75" customHeight="1" x14ac:dyDescent="0.35">
      <c r="A2" s="61" t="s">
        <v>53</v>
      </c>
      <c r="B2" s="61"/>
      <c r="C2" s="61"/>
    </row>
    <row r="3" spans="1:3" ht="38.25" x14ac:dyDescent="0.2">
      <c r="A3" s="20" t="s">
        <v>57</v>
      </c>
      <c r="B3" s="21" t="s">
        <v>6</v>
      </c>
      <c r="C3" s="2" t="s">
        <v>26</v>
      </c>
    </row>
    <row r="4" spans="1:3" x14ac:dyDescent="0.2">
      <c r="A4" s="22" t="s">
        <v>27</v>
      </c>
      <c r="B4" s="21"/>
      <c r="C4" s="2"/>
    </row>
    <row r="5" spans="1:3" x14ac:dyDescent="0.2">
      <c r="A5" s="2"/>
      <c r="B5" s="23"/>
      <c r="C5" s="3"/>
    </row>
    <row r="6" spans="1:3" x14ac:dyDescent="0.2">
      <c r="A6" s="4"/>
      <c r="B6" s="23"/>
      <c r="C6" s="3"/>
    </row>
    <row r="7" spans="1:3" x14ac:dyDescent="0.2">
      <c r="A7" s="4" t="s">
        <v>10</v>
      </c>
      <c r="B7" s="24">
        <v>25</v>
      </c>
      <c r="C7" s="3">
        <v>750</v>
      </c>
    </row>
    <row r="8" spans="1:3" x14ac:dyDescent="0.2">
      <c r="A8" s="4" t="s">
        <v>11</v>
      </c>
      <c r="B8" s="24">
        <v>14.2</v>
      </c>
      <c r="C8" s="3">
        <v>426</v>
      </c>
    </row>
    <row r="9" spans="1:3" x14ac:dyDescent="0.2">
      <c r="A9" s="4" t="s">
        <v>28</v>
      </c>
      <c r="B9" s="25">
        <v>30</v>
      </c>
      <c r="C9" s="3" t="s">
        <v>54</v>
      </c>
    </row>
    <row r="10" spans="1:3" x14ac:dyDescent="0.2">
      <c r="A10" s="4" t="s">
        <v>29</v>
      </c>
      <c r="B10" s="26">
        <v>2.1533333333333333</v>
      </c>
      <c r="C10" s="4"/>
    </row>
    <row r="11" spans="1:3" x14ac:dyDescent="0.2">
      <c r="A11" s="4" t="s">
        <v>55</v>
      </c>
      <c r="B11" s="27"/>
      <c r="C11" s="28">
        <v>64.599999999999994</v>
      </c>
    </row>
    <row r="12" spans="1:3" x14ac:dyDescent="0.2">
      <c r="A12" s="4" t="s">
        <v>30</v>
      </c>
      <c r="B12" s="29">
        <v>30</v>
      </c>
      <c r="C12" s="3" t="s">
        <v>54</v>
      </c>
    </row>
    <row r="13" spans="1:3" x14ac:dyDescent="0.2">
      <c r="A13" s="4"/>
      <c r="B13" s="30"/>
      <c r="C13" s="3"/>
    </row>
    <row r="14" spans="1:3" x14ac:dyDescent="0.2">
      <c r="A14" s="31" t="s">
        <v>31</v>
      </c>
      <c r="B14" s="27"/>
      <c r="C14" s="32">
        <f>(C16-C11)/(B9+B12)</f>
        <v>19.600000000000001</v>
      </c>
    </row>
    <row r="15" spans="1:3" x14ac:dyDescent="0.2">
      <c r="A15" s="31"/>
      <c r="B15" s="27"/>
      <c r="C15" s="32"/>
    </row>
    <row r="16" spans="1:3" ht="20.25" x14ac:dyDescent="0.3">
      <c r="A16" s="36" t="s">
        <v>56</v>
      </c>
      <c r="B16" s="37"/>
      <c r="C16" s="37">
        <f>SUM(C5:C13)</f>
        <v>1240.5999999999999</v>
      </c>
    </row>
    <row r="19" spans="1:4" ht="31.5" customHeight="1" x14ac:dyDescent="0.35">
      <c r="A19" s="80" t="s">
        <v>113</v>
      </c>
      <c r="B19" s="81"/>
      <c r="C19" s="81"/>
      <c r="D19" s="81"/>
    </row>
    <row r="20" spans="1:4" ht="36.75" x14ac:dyDescent="0.2">
      <c r="A20" s="20" t="s">
        <v>114</v>
      </c>
      <c r="B20" s="21" t="s">
        <v>6</v>
      </c>
      <c r="C20" s="21"/>
      <c r="D20" s="21" t="s">
        <v>26</v>
      </c>
    </row>
    <row r="21" spans="1:4" x14ac:dyDescent="0.2">
      <c r="A21" s="22" t="s">
        <v>115</v>
      </c>
      <c r="B21" s="62" t="s">
        <v>116</v>
      </c>
      <c r="C21" s="63" t="s">
        <v>117</v>
      </c>
      <c r="D21" s="21"/>
    </row>
    <row r="22" spans="1:4" x14ac:dyDescent="0.2">
      <c r="A22" s="39" t="s">
        <v>118</v>
      </c>
      <c r="B22" s="64">
        <v>2</v>
      </c>
      <c r="C22" s="65">
        <v>4.5</v>
      </c>
      <c r="D22" s="23">
        <v>9</v>
      </c>
    </row>
    <row r="23" spans="1:4" ht="15" customHeight="1" x14ac:dyDescent="0.2">
      <c r="A23" s="14" t="s">
        <v>119</v>
      </c>
      <c r="B23" s="64">
        <v>10</v>
      </c>
      <c r="C23" s="65">
        <v>10</v>
      </c>
      <c r="D23" s="23">
        <v>100</v>
      </c>
    </row>
    <row r="24" spans="1:4" x14ac:dyDescent="0.2">
      <c r="A24" s="14" t="s">
        <v>120</v>
      </c>
      <c r="B24" s="64">
        <v>2</v>
      </c>
      <c r="C24" s="65">
        <v>17</v>
      </c>
      <c r="D24" s="23">
        <v>34</v>
      </c>
    </row>
    <row r="25" spans="1:4" x14ac:dyDescent="0.2">
      <c r="A25" s="14" t="s">
        <v>121</v>
      </c>
      <c r="B25" s="66">
        <v>2</v>
      </c>
      <c r="C25" s="67">
        <v>0.5</v>
      </c>
      <c r="D25" s="23">
        <v>1</v>
      </c>
    </row>
    <row r="26" spans="1:4" ht="25.5" x14ac:dyDescent="0.2">
      <c r="A26" s="14"/>
      <c r="B26" s="63" t="s">
        <v>122</v>
      </c>
      <c r="C26" s="63"/>
      <c r="D26" s="23"/>
    </row>
    <row r="27" spans="1:4" x14ac:dyDescent="0.2">
      <c r="A27" s="14" t="s">
        <v>126</v>
      </c>
      <c r="B27" s="68"/>
      <c r="C27" s="68"/>
      <c r="D27" s="69">
        <v>88.2</v>
      </c>
    </row>
    <row r="28" spans="1:4" x14ac:dyDescent="0.2">
      <c r="A28" s="14" t="s">
        <v>123</v>
      </c>
      <c r="B28" s="64">
        <v>1.5</v>
      </c>
      <c r="C28" s="68"/>
      <c r="D28" s="69">
        <f>B32*B28</f>
        <v>37.5</v>
      </c>
    </row>
    <row r="29" spans="1:4" x14ac:dyDescent="0.2">
      <c r="A29" s="14" t="s">
        <v>124</v>
      </c>
      <c r="B29" s="64">
        <v>1.5</v>
      </c>
      <c r="C29" s="68"/>
      <c r="D29" s="69">
        <f t="shared" ref="D29:D30" si="0">B33*B29</f>
        <v>21.315000000000001</v>
      </c>
    </row>
    <row r="30" spans="1:4" x14ac:dyDescent="0.2">
      <c r="A30" s="14" t="s">
        <v>125</v>
      </c>
      <c r="B30" s="64">
        <v>1.5</v>
      </c>
      <c r="C30" s="68"/>
      <c r="D30" s="69">
        <f t="shared" si="0"/>
        <v>30</v>
      </c>
    </row>
    <row r="31" spans="1:4" x14ac:dyDescent="0.2">
      <c r="A31" s="14"/>
      <c r="B31" s="68"/>
      <c r="C31" s="68"/>
      <c r="D31" s="23"/>
    </row>
    <row r="32" spans="1:4" x14ac:dyDescent="0.2">
      <c r="A32" s="15" t="s">
        <v>10</v>
      </c>
      <c r="B32" s="70">
        <v>25</v>
      </c>
      <c r="C32" s="70"/>
      <c r="D32" s="71"/>
    </row>
    <row r="33" spans="1:4" x14ac:dyDescent="0.2">
      <c r="A33" s="15" t="s">
        <v>11</v>
      </c>
      <c r="B33" s="70">
        <v>14.21</v>
      </c>
      <c r="C33" s="70"/>
      <c r="D33" s="71"/>
    </row>
    <row r="34" spans="1:4" x14ac:dyDescent="0.2">
      <c r="A34" s="15" t="s">
        <v>127</v>
      </c>
      <c r="B34" s="70">
        <v>20</v>
      </c>
      <c r="C34" s="70"/>
      <c r="D34" s="71"/>
    </row>
    <row r="35" spans="1:4" x14ac:dyDescent="0.2">
      <c r="A35" s="31" t="s">
        <v>31</v>
      </c>
      <c r="B35" s="27"/>
      <c r="C35" s="27"/>
      <c r="D35" s="27">
        <f>(D27+D28+D29+D30)/(B28+B29+B30)</f>
        <v>39.336666666666673</v>
      </c>
    </row>
    <row r="36" spans="1:4" ht="15.75" x14ac:dyDescent="0.25">
      <c r="A36" s="72" t="s">
        <v>4</v>
      </c>
      <c r="B36" s="27"/>
      <c r="C36" s="27"/>
      <c r="D36" s="73">
        <f>D22+D23+D24+D25+D27+D28+D29+D30</f>
        <v>321.01499999999999</v>
      </c>
    </row>
    <row r="39" spans="1:4" ht="23.25" customHeight="1" x14ac:dyDescent="0.35">
      <c r="A39" s="80" t="s">
        <v>33</v>
      </c>
      <c r="B39" s="80"/>
      <c r="C39" s="80"/>
    </row>
    <row r="40" spans="1:4" ht="38.25" x14ac:dyDescent="0.2">
      <c r="A40" s="20" t="s">
        <v>57</v>
      </c>
      <c r="B40" s="21" t="s">
        <v>6</v>
      </c>
      <c r="C40" s="2" t="s">
        <v>26</v>
      </c>
    </row>
    <row r="41" spans="1:4" ht="53.25" customHeight="1" x14ac:dyDescent="0.2">
      <c r="A41" s="22" t="s">
        <v>27</v>
      </c>
      <c r="B41" s="21"/>
      <c r="C41" s="2"/>
    </row>
    <row r="42" spans="1:4" x14ac:dyDescent="0.2">
      <c r="A42" s="2"/>
      <c r="B42" s="23"/>
      <c r="C42" s="3"/>
    </row>
    <row r="43" spans="1:4" x14ac:dyDescent="0.2">
      <c r="A43" s="4"/>
      <c r="B43" s="23"/>
      <c r="C43" s="3"/>
    </row>
    <row r="44" spans="1:4" x14ac:dyDescent="0.2">
      <c r="A44" s="4" t="s">
        <v>10</v>
      </c>
      <c r="B44" s="24">
        <v>25</v>
      </c>
      <c r="C44" s="3">
        <f>B44*B46</f>
        <v>306.25</v>
      </c>
    </row>
    <row r="45" spans="1:4" x14ac:dyDescent="0.2">
      <c r="A45" s="4" t="s">
        <v>11</v>
      </c>
      <c r="B45" s="24">
        <v>13.42</v>
      </c>
      <c r="C45" s="3">
        <f>B48*B45</f>
        <v>0</v>
      </c>
    </row>
    <row r="46" spans="1:4" x14ac:dyDescent="0.2">
      <c r="A46" s="4" t="s">
        <v>34</v>
      </c>
      <c r="B46" s="25">
        <v>12.25</v>
      </c>
      <c r="C46" s="3"/>
    </row>
    <row r="47" spans="1:4" x14ac:dyDescent="0.2">
      <c r="A47" s="4" t="s">
        <v>35</v>
      </c>
      <c r="B47" s="23">
        <v>1.6924999999999999</v>
      </c>
      <c r="C47" s="3">
        <f>B47*(B46+B48)</f>
        <v>20.733124999999998</v>
      </c>
    </row>
    <row r="48" spans="1:4" x14ac:dyDescent="0.2">
      <c r="A48" s="4" t="s">
        <v>36</v>
      </c>
      <c r="B48" s="29">
        <v>0</v>
      </c>
      <c r="C48" s="3"/>
    </row>
    <row r="49" spans="1:3" x14ac:dyDescent="0.2">
      <c r="A49" s="4" t="s">
        <v>37</v>
      </c>
      <c r="B49" s="16">
        <v>13</v>
      </c>
      <c r="C49" s="3">
        <f>B49</f>
        <v>13</v>
      </c>
    </row>
    <row r="50" spans="1:3" x14ac:dyDescent="0.2">
      <c r="A50" s="4"/>
      <c r="B50" s="30"/>
      <c r="C50" s="3"/>
    </row>
    <row r="51" spans="1:3" x14ac:dyDescent="0.2">
      <c r="A51" s="31" t="s">
        <v>31</v>
      </c>
      <c r="B51" s="27"/>
      <c r="C51" s="32">
        <f>(C53-C49)/(B46+B48)</f>
        <v>26.692499999999999</v>
      </c>
    </row>
    <row r="52" spans="1:3" x14ac:dyDescent="0.2">
      <c r="A52" s="31"/>
      <c r="B52" s="27"/>
      <c r="C52" s="32"/>
    </row>
    <row r="53" spans="1:3" ht="20.25" x14ac:dyDescent="0.3">
      <c r="A53" s="36" t="s">
        <v>4</v>
      </c>
      <c r="B53" s="37"/>
      <c r="C53" s="37">
        <f>SUM(C42:C50)</f>
        <v>339.98312499999997</v>
      </c>
    </row>
    <row r="55" spans="1:3" ht="14.25" customHeight="1" x14ac:dyDescent="0.2"/>
    <row r="56" spans="1:3" ht="48.75" customHeight="1" x14ac:dyDescent="0.35">
      <c r="A56" s="80" t="s">
        <v>59</v>
      </c>
      <c r="B56" s="81"/>
      <c r="C56" s="81"/>
    </row>
    <row r="57" spans="1:3" ht="25.5" x14ac:dyDescent="0.2">
      <c r="A57" s="13" t="s">
        <v>60</v>
      </c>
      <c r="B57" s="12" t="s">
        <v>6</v>
      </c>
      <c r="C57" s="12" t="s">
        <v>0</v>
      </c>
    </row>
    <row r="58" spans="1:3" x14ac:dyDescent="0.2">
      <c r="A58" s="2" t="s">
        <v>1</v>
      </c>
      <c r="B58" s="2"/>
      <c r="C58" s="2"/>
    </row>
    <row r="59" spans="1:3" x14ac:dyDescent="0.2">
      <c r="A59" s="14" t="s">
        <v>10</v>
      </c>
      <c r="B59" s="34">
        <v>25</v>
      </c>
      <c r="C59" s="3">
        <f>B59*B61*B63</f>
        <v>50</v>
      </c>
    </row>
    <row r="60" spans="1:3" x14ac:dyDescent="0.2">
      <c r="A60" s="14" t="s">
        <v>12</v>
      </c>
      <c r="B60" s="35">
        <v>14.2</v>
      </c>
      <c r="C60" s="3">
        <f>B60*B62*B63</f>
        <v>1022.4</v>
      </c>
    </row>
    <row r="61" spans="1:3" x14ac:dyDescent="0.2">
      <c r="A61" s="14" t="s">
        <v>14</v>
      </c>
      <c r="B61" s="9">
        <v>1</v>
      </c>
      <c r="C61" s="3"/>
    </row>
    <row r="62" spans="1:3" x14ac:dyDescent="0.2">
      <c r="A62" s="14" t="s">
        <v>15</v>
      </c>
      <c r="B62" s="9">
        <v>36</v>
      </c>
      <c r="C62" s="3"/>
    </row>
    <row r="63" spans="1:3" x14ac:dyDescent="0.2">
      <c r="A63" s="14" t="s">
        <v>13</v>
      </c>
      <c r="B63" s="9">
        <v>2</v>
      </c>
      <c r="C63" s="3"/>
    </row>
    <row r="64" spans="1:3" x14ac:dyDescent="0.2">
      <c r="A64" s="14" t="s">
        <v>19</v>
      </c>
      <c r="B64" s="17">
        <v>0</v>
      </c>
    </row>
    <row r="65" spans="1:3" x14ac:dyDescent="0.2">
      <c r="A65" s="14" t="s">
        <v>61</v>
      </c>
      <c r="B65" s="19">
        <v>20</v>
      </c>
      <c r="C65" s="3">
        <f>B65*B63</f>
        <v>40</v>
      </c>
    </row>
    <row r="66" spans="1:3" x14ac:dyDescent="0.2">
      <c r="A66" s="4"/>
      <c r="B66" s="5"/>
      <c r="C66" s="3"/>
    </row>
    <row r="67" spans="1:3" ht="49.5" customHeight="1" x14ac:dyDescent="0.3">
      <c r="A67" s="36" t="s">
        <v>4</v>
      </c>
      <c r="B67" s="37"/>
      <c r="C67" s="37">
        <f>SUM(C59:C65)</f>
        <v>1112.4000000000001</v>
      </c>
    </row>
    <row r="70" spans="1:3" ht="45.75" customHeight="1" x14ac:dyDescent="0.35">
      <c r="A70" s="80" t="s">
        <v>62</v>
      </c>
      <c r="B70" s="81"/>
      <c r="C70" s="81"/>
    </row>
    <row r="71" spans="1:3" ht="25.5" x14ac:dyDescent="0.2">
      <c r="A71" s="13" t="s">
        <v>63</v>
      </c>
      <c r="B71" s="12" t="s">
        <v>6</v>
      </c>
      <c r="C71" s="12" t="s">
        <v>0</v>
      </c>
    </row>
    <row r="72" spans="1:3" x14ac:dyDescent="0.2">
      <c r="A72" s="2" t="s">
        <v>1</v>
      </c>
      <c r="B72" s="2"/>
      <c r="C72" s="2"/>
    </row>
    <row r="73" spans="1:3" x14ac:dyDescent="0.2">
      <c r="A73" s="4" t="s">
        <v>2</v>
      </c>
      <c r="B73" s="34">
        <v>20</v>
      </c>
      <c r="C73" s="3">
        <v>80</v>
      </c>
    </row>
    <row r="74" spans="1:3" x14ac:dyDescent="0.2">
      <c r="A74" s="4" t="s">
        <v>7</v>
      </c>
      <c r="B74" s="9">
        <v>4</v>
      </c>
      <c r="C74" s="3"/>
    </row>
    <row r="75" spans="1:3" x14ac:dyDescent="0.2">
      <c r="A75" s="14" t="s">
        <v>8</v>
      </c>
      <c r="B75" s="9">
        <v>1</v>
      </c>
      <c r="C75" s="3"/>
    </row>
    <row r="76" spans="1:3" x14ac:dyDescent="0.2">
      <c r="A76" s="4" t="s">
        <v>3</v>
      </c>
      <c r="B76" s="5" t="s">
        <v>5</v>
      </c>
      <c r="C76" s="28">
        <v>142.6</v>
      </c>
    </row>
    <row r="77" spans="1:3" x14ac:dyDescent="0.2">
      <c r="A77" s="14" t="s">
        <v>43</v>
      </c>
      <c r="B77" s="5" t="s">
        <v>40</v>
      </c>
      <c r="C77" s="28">
        <v>121.7</v>
      </c>
    </row>
    <row r="78" spans="1:3" x14ac:dyDescent="0.2">
      <c r="A78" s="31"/>
      <c r="B78" s="32"/>
      <c r="C78" s="32"/>
    </row>
    <row r="79" spans="1:3" ht="20.25" x14ac:dyDescent="0.3">
      <c r="A79" s="36" t="s">
        <v>4</v>
      </c>
      <c r="B79" s="37"/>
      <c r="C79" s="37">
        <f>SUM(C73:C77)</f>
        <v>344.3</v>
      </c>
    </row>
    <row r="81" spans="1:3" ht="49.5" customHeight="1" x14ac:dyDescent="0.35">
      <c r="A81" s="80" t="s">
        <v>24</v>
      </c>
      <c r="B81" s="81"/>
      <c r="C81" s="81"/>
    </row>
    <row r="82" spans="1:3" ht="25.5" x14ac:dyDescent="0.2">
      <c r="A82" s="13" t="s">
        <v>25</v>
      </c>
      <c r="B82" s="12" t="s">
        <v>6</v>
      </c>
      <c r="C82" s="12" t="s">
        <v>0</v>
      </c>
    </row>
    <row r="83" spans="1:3" x14ac:dyDescent="0.2">
      <c r="A83" s="2" t="s">
        <v>1</v>
      </c>
      <c r="B83" s="2"/>
      <c r="C83" s="2"/>
    </row>
    <row r="84" spans="1:3" x14ac:dyDescent="0.2">
      <c r="A84" s="14" t="s">
        <v>10</v>
      </c>
      <c r="B84" s="34">
        <v>25</v>
      </c>
      <c r="C84" s="3">
        <f>B84*B86*B88</f>
        <v>50</v>
      </c>
    </row>
    <row r="85" spans="1:3" x14ac:dyDescent="0.2">
      <c r="A85" s="14" t="s">
        <v>12</v>
      </c>
      <c r="B85" s="35">
        <v>14.2</v>
      </c>
      <c r="C85" s="3">
        <f>B85*B87*B88</f>
        <v>397.59999999999997</v>
      </c>
    </row>
    <row r="86" spans="1:3" x14ac:dyDescent="0.2">
      <c r="A86" s="14" t="s">
        <v>14</v>
      </c>
      <c r="B86" s="9">
        <v>1</v>
      </c>
      <c r="C86" s="3"/>
    </row>
    <row r="87" spans="1:3" x14ac:dyDescent="0.2">
      <c r="A87" s="14" t="s">
        <v>15</v>
      </c>
      <c r="B87" s="9">
        <v>14</v>
      </c>
      <c r="C87" s="3"/>
    </row>
    <row r="88" spans="1:3" x14ac:dyDescent="0.2">
      <c r="A88" s="14" t="s">
        <v>13</v>
      </c>
      <c r="B88" s="9">
        <v>2</v>
      </c>
      <c r="C88" s="3"/>
    </row>
    <row r="89" spans="1:3" x14ac:dyDescent="0.2">
      <c r="A89" s="14" t="s">
        <v>19</v>
      </c>
      <c r="B89" s="17">
        <v>0</v>
      </c>
    </row>
    <row r="90" spans="1:3" x14ac:dyDescent="0.2">
      <c r="A90" s="14" t="s">
        <v>61</v>
      </c>
      <c r="B90" s="19">
        <v>10</v>
      </c>
      <c r="C90" s="3">
        <f>B90</f>
        <v>10</v>
      </c>
    </row>
    <row r="91" spans="1:3" x14ac:dyDescent="0.2">
      <c r="A91" s="4"/>
      <c r="B91" s="5"/>
      <c r="C91" s="3"/>
    </row>
    <row r="92" spans="1:3" ht="20.25" x14ac:dyDescent="0.3">
      <c r="A92" s="36" t="s">
        <v>4</v>
      </c>
      <c r="B92" s="37"/>
      <c r="C92" s="37">
        <f>SUM(C84:C90)</f>
        <v>457.59999999999997</v>
      </c>
    </row>
    <row r="95" spans="1:3" ht="51" customHeight="1" x14ac:dyDescent="0.35">
      <c r="A95" s="80" t="s">
        <v>64</v>
      </c>
      <c r="B95" s="81"/>
      <c r="C95" s="81"/>
    </row>
    <row r="96" spans="1:3" ht="25.5" x14ac:dyDescent="0.2">
      <c r="A96" s="13" t="s">
        <v>21</v>
      </c>
      <c r="B96" s="12" t="s">
        <v>6</v>
      </c>
      <c r="C96" s="12" t="s">
        <v>0</v>
      </c>
    </row>
    <row r="97" spans="1:3" ht="18" customHeight="1" x14ac:dyDescent="0.2">
      <c r="A97" s="2" t="s">
        <v>1</v>
      </c>
      <c r="B97" s="2"/>
      <c r="C97" s="2"/>
    </row>
    <row r="98" spans="1:3" x14ac:dyDescent="0.2">
      <c r="A98" s="14" t="s">
        <v>10</v>
      </c>
      <c r="B98" s="34">
        <v>20</v>
      </c>
      <c r="C98" s="3">
        <v>80</v>
      </c>
    </row>
    <row r="99" spans="1:3" x14ac:dyDescent="0.2">
      <c r="A99" s="14" t="s">
        <v>12</v>
      </c>
      <c r="B99" s="35">
        <v>14.2</v>
      </c>
      <c r="C99" s="3">
        <v>0</v>
      </c>
    </row>
    <row r="100" spans="1:3" x14ac:dyDescent="0.2">
      <c r="A100" s="14" t="s">
        <v>22</v>
      </c>
      <c r="B100" s="9">
        <v>2</v>
      </c>
      <c r="C100" s="3"/>
    </row>
    <row r="101" spans="1:3" x14ac:dyDescent="0.2">
      <c r="A101" s="14" t="s">
        <v>15</v>
      </c>
      <c r="B101" s="9">
        <v>0</v>
      </c>
      <c r="C101" s="3"/>
    </row>
    <row r="102" spans="1:3" x14ac:dyDescent="0.2">
      <c r="A102" s="14" t="s">
        <v>13</v>
      </c>
      <c r="B102" s="9">
        <v>2</v>
      </c>
      <c r="C102" s="3"/>
    </row>
    <row r="103" spans="1:3" x14ac:dyDescent="0.2">
      <c r="A103" s="14" t="s">
        <v>20</v>
      </c>
      <c r="B103" s="17">
        <v>4</v>
      </c>
    </row>
    <row r="104" spans="1:3" x14ac:dyDescent="0.2">
      <c r="A104" s="14" t="s">
        <v>23</v>
      </c>
      <c r="B104" s="19">
        <v>5</v>
      </c>
      <c r="C104" s="3"/>
    </row>
    <row r="105" spans="1:3" x14ac:dyDescent="0.2">
      <c r="A105" s="4" t="s">
        <v>65</v>
      </c>
      <c r="B105" s="5">
        <v>80</v>
      </c>
      <c r="C105" s="3">
        <v>78.52</v>
      </c>
    </row>
    <row r="106" spans="1:3" x14ac:dyDescent="0.2">
      <c r="A106" s="4" t="s">
        <v>66</v>
      </c>
      <c r="B106" s="5">
        <v>500</v>
      </c>
      <c r="C106" s="3">
        <v>549.5</v>
      </c>
    </row>
    <row r="107" spans="1:3" x14ac:dyDescent="0.2">
      <c r="B107" s="38"/>
      <c r="C107" s="1"/>
    </row>
    <row r="108" spans="1:3" ht="20.25" x14ac:dyDescent="0.3">
      <c r="A108" s="36" t="s">
        <v>4</v>
      </c>
      <c r="B108" s="37"/>
      <c r="C108" s="37">
        <v>708.02</v>
      </c>
    </row>
    <row r="111" spans="1:3" ht="33.75" customHeight="1" x14ac:dyDescent="0.35">
      <c r="A111" s="80" t="s">
        <v>42</v>
      </c>
      <c r="B111" s="81"/>
      <c r="C111" s="81"/>
    </row>
    <row r="112" spans="1:3" ht="38.25" x14ac:dyDescent="0.2">
      <c r="A112" s="13" t="s">
        <v>67</v>
      </c>
      <c r="B112" s="2" t="s">
        <v>6</v>
      </c>
      <c r="C112" s="2" t="s">
        <v>0</v>
      </c>
    </row>
    <row r="113" spans="1:3" x14ac:dyDescent="0.2">
      <c r="A113" s="2" t="s">
        <v>1</v>
      </c>
      <c r="B113" s="2"/>
      <c r="C113" s="2"/>
    </row>
    <row r="114" spans="1:3" ht="13.5" customHeight="1" x14ac:dyDescent="0.2">
      <c r="A114" s="2"/>
      <c r="B114" s="3" t="s">
        <v>38</v>
      </c>
      <c r="C114" s="3"/>
    </row>
    <row r="115" spans="1:3" x14ac:dyDescent="0.2">
      <c r="A115" s="4"/>
      <c r="B115" s="3" t="s">
        <v>39</v>
      </c>
      <c r="C115" s="3"/>
    </row>
    <row r="116" spans="1:3" x14ac:dyDescent="0.2">
      <c r="A116" s="4" t="s">
        <v>2</v>
      </c>
      <c r="B116" s="34">
        <v>20</v>
      </c>
      <c r="C116" s="3">
        <v>240</v>
      </c>
    </row>
    <row r="117" spans="1:3" ht="24" customHeight="1" x14ac:dyDescent="0.2">
      <c r="A117" s="39" t="s">
        <v>68</v>
      </c>
      <c r="B117" s="9">
        <v>2</v>
      </c>
      <c r="C117" s="3"/>
    </row>
    <row r="118" spans="1:3" x14ac:dyDescent="0.2">
      <c r="A118" s="14" t="s">
        <v>69</v>
      </c>
      <c r="B118" s="9">
        <v>3</v>
      </c>
      <c r="C118" s="3"/>
    </row>
    <row r="119" spans="1:3" ht="38.25" x14ac:dyDescent="0.2">
      <c r="A119" s="39" t="s">
        <v>70</v>
      </c>
      <c r="B119" s="9">
        <v>3</v>
      </c>
      <c r="C119" s="3"/>
    </row>
    <row r="120" spans="1:3" x14ac:dyDescent="0.2">
      <c r="A120" s="14" t="s">
        <v>69</v>
      </c>
      <c r="B120" s="9">
        <v>2</v>
      </c>
      <c r="C120" s="3"/>
    </row>
    <row r="121" spans="1:3" x14ac:dyDescent="0.2">
      <c r="A121" s="14" t="s">
        <v>71</v>
      </c>
      <c r="B121" s="40">
        <v>500</v>
      </c>
      <c r="C121" s="28">
        <v>635.40000000000009</v>
      </c>
    </row>
    <row r="122" spans="1:3" x14ac:dyDescent="0.2">
      <c r="A122" s="14" t="s">
        <v>72</v>
      </c>
      <c r="B122" s="40">
        <v>80</v>
      </c>
      <c r="C122" s="41">
        <v>235.56</v>
      </c>
    </row>
    <row r="123" spans="1:3" x14ac:dyDescent="0.2">
      <c r="A123" s="14" t="s">
        <v>73</v>
      </c>
      <c r="B123" s="40">
        <v>80</v>
      </c>
      <c r="C123" s="28">
        <v>196.72500000000002</v>
      </c>
    </row>
    <row r="124" spans="1:3" x14ac:dyDescent="0.2">
      <c r="A124" s="31" t="s">
        <v>41</v>
      </c>
      <c r="B124" s="32"/>
      <c r="C124" s="32">
        <f>C125/(B118+B120)</f>
        <v>261.53699999999998</v>
      </c>
    </row>
    <row r="125" spans="1:3" ht="18" x14ac:dyDescent="0.25">
      <c r="A125" s="42" t="s">
        <v>4</v>
      </c>
      <c r="B125" s="43"/>
      <c r="C125" s="43">
        <f>C116+C121+C122+C123</f>
        <v>1307.6849999999999</v>
      </c>
    </row>
    <row r="128" spans="1:3" ht="49.5" customHeight="1" x14ac:dyDescent="0.35">
      <c r="A128" s="80" t="s">
        <v>45</v>
      </c>
      <c r="B128" s="81"/>
      <c r="C128" s="81"/>
    </row>
    <row r="129" spans="1:3" ht="25.5" x14ac:dyDescent="0.2">
      <c r="A129" s="20" t="s">
        <v>46</v>
      </c>
      <c r="B129" s="12" t="s">
        <v>6</v>
      </c>
      <c r="C129" s="12" t="s">
        <v>0</v>
      </c>
    </row>
    <row r="130" spans="1:3" x14ac:dyDescent="0.2">
      <c r="A130" s="2" t="s">
        <v>1</v>
      </c>
      <c r="B130" s="2"/>
      <c r="C130" s="2"/>
    </row>
    <row r="131" spans="1:3" x14ac:dyDescent="0.2">
      <c r="A131" s="2" t="s">
        <v>47</v>
      </c>
      <c r="B131" s="3"/>
      <c r="C131" s="3">
        <v>1381.7904549999998</v>
      </c>
    </row>
    <row r="132" spans="1:3" x14ac:dyDescent="0.2">
      <c r="A132" s="4" t="s">
        <v>48</v>
      </c>
      <c r="B132" s="3" t="s">
        <v>49</v>
      </c>
      <c r="C132" s="3">
        <v>16.64</v>
      </c>
    </row>
    <row r="133" spans="1:3" x14ac:dyDescent="0.2">
      <c r="A133" s="14" t="s">
        <v>74</v>
      </c>
      <c r="B133" s="8">
        <v>20</v>
      </c>
      <c r="C133" s="3">
        <v>270</v>
      </c>
    </row>
    <row r="134" spans="1:3" x14ac:dyDescent="0.2">
      <c r="A134" s="4" t="s">
        <v>7</v>
      </c>
      <c r="B134" s="9">
        <v>1.5</v>
      </c>
      <c r="C134" s="3"/>
    </row>
    <row r="135" spans="1:3" x14ac:dyDescent="0.2">
      <c r="A135" s="4" t="s">
        <v>50</v>
      </c>
      <c r="B135" s="9">
        <v>9</v>
      </c>
      <c r="C135" s="3"/>
    </row>
    <row r="136" spans="1:3" x14ac:dyDescent="0.2">
      <c r="A136" s="14" t="s">
        <v>75</v>
      </c>
      <c r="B136" s="5">
        <v>500</v>
      </c>
      <c r="C136" s="3">
        <v>805.27499999999998</v>
      </c>
    </row>
    <row r="137" spans="1:3" x14ac:dyDescent="0.2">
      <c r="A137" s="4" t="s">
        <v>51</v>
      </c>
      <c r="B137" s="5" t="s">
        <v>40</v>
      </c>
      <c r="C137" s="3">
        <v>199.46250000000001</v>
      </c>
    </row>
    <row r="138" spans="1:3" x14ac:dyDescent="0.2">
      <c r="A138" s="31" t="s">
        <v>52</v>
      </c>
      <c r="B138" s="32"/>
      <c r="C138" s="32">
        <v>297.01866166666667</v>
      </c>
    </row>
    <row r="139" spans="1:3" ht="18" x14ac:dyDescent="0.25">
      <c r="A139" s="42" t="s">
        <v>4</v>
      </c>
      <c r="B139" s="43"/>
      <c r="C139" s="43">
        <f>SUM(C131:C137)</f>
        <v>2673.1679549999999</v>
      </c>
    </row>
    <row r="142" spans="1:3" ht="48.75" customHeight="1" x14ac:dyDescent="0.35">
      <c r="A142" s="80" t="s">
        <v>44</v>
      </c>
      <c r="B142" s="81"/>
      <c r="C142" s="81"/>
    </row>
    <row r="143" spans="1:3" ht="29.25" customHeight="1" x14ac:dyDescent="0.2">
      <c r="A143" s="20" t="s">
        <v>17</v>
      </c>
      <c r="B143" s="12" t="s">
        <v>6</v>
      </c>
      <c r="C143" s="12" t="s">
        <v>0</v>
      </c>
    </row>
    <row r="144" spans="1:3" x14ac:dyDescent="0.2">
      <c r="A144" s="2" t="s">
        <v>1</v>
      </c>
      <c r="B144" s="2"/>
      <c r="C144" s="2"/>
    </row>
    <row r="145" spans="1:3" x14ac:dyDescent="0.2">
      <c r="A145" s="4" t="s">
        <v>2</v>
      </c>
      <c r="B145" s="8">
        <v>20</v>
      </c>
      <c r="C145" s="3">
        <v>80</v>
      </c>
    </row>
    <row r="146" spans="1:3" x14ac:dyDescent="0.2">
      <c r="A146" s="4" t="s">
        <v>7</v>
      </c>
      <c r="B146" s="9">
        <v>2</v>
      </c>
      <c r="C146" s="3"/>
    </row>
    <row r="147" spans="1:3" x14ac:dyDescent="0.2">
      <c r="A147" s="14" t="s">
        <v>8</v>
      </c>
      <c r="B147" s="9">
        <v>1</v>
      </c>
      <c r="C147" s="3"/>
    </row>
    <row r="148" spans="1:3" x14ac:dyDescent="0.2">
      <c r="A148" s="14" t="s">
        <v>18</v>
      </c>
      <c r="B148" s="17">
        <v>2</v>
      </c>
      <c r="C148" s="3"/>
    </row>
    <row r="149" spans="1:3" x14ac:dyDescent="0.2">
      <c r="A149" s="14" t="s">
        <v>9</v>
      </c>
      <c r="B149" s="59" t="s">
        <v>16</v>
      </c>
      <c r="C149" s="3">
        <v>644.1</v>
      </c>
    </row>
    <row r="150" spans="1:3" x14ac:dyDescent="0.2">
      <c r="A150" s="4" t="s">
        <v>3</v>
      </c>
      <c r="B150" s="5" t="s">
        <v>5</v>
      </c>
      <c r="C150" s="3">
        <v>0</v>
      </c>
    </row>
    <row r="151" spans="1:3" ht="15.75" x14ac:dyDescent="0.25">
      <c r="A151" s="10" t="s">
        <v>4</v>
      </c>
      <c r="B151" s="7"/>
      <c r="C151" s="11">
        <f>SUM(C145:C149)</f>
        <v>724.1</v>
      </c>
    </row>
  </sheetData>
  <mergeCells count="9">
    <mergeCell ref="A19:D19"/>
    <mergeCell ref="A142:C142"/>
    <mergeCell ref="A95:C95"/>
    <mergeCell ref="A111:C111"/>
    <mergeCell ref="A128:C128"/>
    <mergeCell ref="A39:C39"/>
    <mergeCell ref="A56:C56"/>
    <mergeCell ref="A70:C70"/>
    <mergeCell ref="A81:C81"/>
  </mergeCells>
  <pageMargins left="0.7" right="0.7" top="0.78740157499999996" bottom="0.78740157499999996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3532292-1BC9-4037-9D4C-C38E6CB05A19}">
  <dimension ref="A1:I39"/>
  <sheetViews>
    <sheetView topLeftCell="B19" workbookViewId="0">
      <selection activeCell="D35" sqref="D35"/>
    </sheetView>
  </sheetViews>
  <sheetFormatPr baseColWidth="10" defaultRowHeight="12.75" x14ac:dyDescent="0.2"/>
  <cols>
    <col min="1" max="1" width="63.85546875" customWidth="1"/>
    <col min="2" max="2" width="30.42578125" customWidth="1"/>
    <col min="3" max="3" width="39.5703125" customWidth="1"/>
    <col min="4" max="4" width="33.85546875" customWidth="1"/>
    <col min="5" max="5" width="12" customWidth="1"/>
    <col min="6" max="6" width="9" customWidth="1"/>
    <col min="7" max="7" width="15" customWidth="1"/>
  </cols>
  <sheetData>
    <row r="1" spans="1:9" ht="86.25" customHeight="1" x14ac:dyDescent="0.35">
      <c r="A1" s="44" t="s">
        <v>76</v>
      </c>
      <c r="B1" s="44" t="s">
        <v>77</v>
      </c>
      <c r="C1" s="74">
        <v>2025</v>
      </c>
      <c r="D1" s="44" t="s">
        <v>78</v>
      </c>
      <c r="E1" s="82" t="s">
        <v>79</v>
      </c>
      <c r="F1" s="83"/>
      <c r="G1" s="83"/>
      <c r="H1" s="18"/>
      <c r="I1" s="18"/>
    </row>
    <row r="2" spans="1:9" ht="31.5" customHeight="1" x14ac:dyDescent="0.35">
      <c r="A2" s="45" t="s">
        <v>80</v>
      </c>
      <c r="B2" s="46">
        <f>'2025 Kosten der Verfahren'!C16</f>
        <v>1240.5999999999999</v>
      </c>
      <c r="C2" s="39" t="s">
        <v>32</v>
      </c>
      <c r="E2" s="47">
        <v>30</v>
      </c>
      <c r="F2" s="47"/>
      <c r="G2" s="47">
        <v>30</v>
      </c>
    </row>
    <row r="3" spans="1:9" ht="31.5" customHeight="1" x14ac:dyDescent="0.35">
      <c r="A3" s="45" t="s">
        <v>128</v>
      </c>
      <c r="B3" s="46">
        <f>'2025 Kosten der Verfahren'!D36</f>
        <v>321.01499999999999</v>
      </c>
      <c r="C3" s="39" t="s">
        <v>129</v>
      </c>
      <c r="E3" s="47">
        <v>1.5</v>
      </c>
      <c r="F3" s="47"/>
      <c r="G3" s="47">
        <v>1.5</v>
      </c>
    </row>
    <row r="4" spans="1:9" ht="31.5" customHeight="1" x14ac:dyDescent="0.35">
      <c r="A4" s="45" t="s">
        <v>81</v>
      </c>
      <c r="B4" s="46">
        <f>'2025 Kosten der Verfahren'!C53</f>
        <v>339.98312499999997</v>
      </c>
      <c r="C4" s="39" t="s">
        <v>82</v>
      </c>
      <c r="E4" s="47">
        <v>13</v>
      </c>
      <c r="F4" s="47"/>
      <c r="G4" s="47"/>
    </row>
    <row r="5" spans="1:9" ht="31.5" customHeight="1" x14ac:dyDescent="0.35">
      <c r="A5" s="45" t="s">
        <v>83</v>
      </c>
      <c r="B5" s="46">
        <f>'2025 Kosten der Verfahren'!C67</f>
        <v>1112.4000000000001</v>
      </c>
      <c r="C5" s="39" t="s">
        <v>84</v>
      </c>
      <c r="E5" s="47">
        <v>1</v>
      </c>
      <c r="F5" s="47"/>
      <c r="G5" s="47">
        <v>35</v>
      </c>
    </row>
    <row r="6" spans="1:9" ht="31.5" customHeight="1" x14ac:dyDescent="0.35">
      <c r="A6" s="45" t="s">
        <v>85</v>
      </c>
      <c r="B6" s="46">
        <f>'2025 Kosten der Verfahren'!C125</f>
        <v>1307.6849999999999</v>
      </c>
      <c r="C6" s="39" t="s">
        <v>86</v>
      </c>
      <c r="E6" s="47">
        <v>12</v>
      </c>
      <c r="F6" s="47"/>
      <c r="G6" s="47"/>
    </row>
    <row r="7" spans="1:9" ht="31.5" customHeight="1" x14ac:dyDescent="0.35">
      <c r="A7" s="45" t="s">
        <v>87</v>
      </c>
      <c r="B7" s="46">
        <v>450</v>
      </c>
      <c r="C7" s="39" t="s">
        <v>88</v>
      </c>
      <c r="E7" s="47">
        <v>1</v>
      </c>
      <c r="F7" s="47">
        <v>2</v>
      </c>
      <c r="G7" s="47"/>
    </row>
    <row r="8" spans="1:9" ht="31.5" customHeight="1" x14ac:dyDescent="0.35">
      <c r="A8" s="45" t="s">
        <v>89</v>
      </c>
      <c r="B8" s="46">
        <f>'2025 Kosten der Verfahren'!C139</f>
        <v>2673.1679549999999</v>
      </c>
      <c r="C8" s="39" t="s">
        <v>90</v>
      </c>
      <c r="E8" s="47">
        <v>16</v>
      </c>
      <c r="F8" s="47"/>
      <c r="G8" s="47"/>
    </row>
    <row r="9" spans="1:9" ht="31.5" customHeight="1" x14ac:dyDescent="0.35">
      <c r="A9" s="45" t="s">
        <v>91</v>
      </c>
      <c r="B9" s="46">
        <f>'2025 Kosten der Verfahren'!C79</f>
        <v>344.3</v>
      </c>
      <c r="C9" s="39" t="s">
        <v>92</v>
      </c>
      <c r="E9" s="47"/>
      <c r="F9" s="47">
        <v>4</v>
      </c>
      <c r="G9" s="47"/>
    </row>
    <row r="10" spans="1:9" ht="31.5" customHeight="1" x14ac:dyDescent="0.35">
      <c r="A10" s="45" t="s">
        <v>93</v>
      </c>
      <c r="B10" s="46">
        <f>'2025 Kosten der Verfahren'!C92</f>
        <v>457.59999999999997</v>
      </c>
      <c r="C10" s="39"/>
      <c r="E10" s="47">
        <v>1</v>
      </c>
      <c r="F10" s="47"/>
      <c r="G10" s="47">
        <v>56</v>
      </c>
    </row>
    <row r="11" spans="1:9" ht="31.5" customHeight="1" x14ac:dyDescent="0.35">
      <c r="A11" s="45" t="s">
        <v>94</v>
      </c>
      <c r="B11" s="46">
        <f>'2025 Kosten der Verfahren'!C108</f>
        <v>708.02</v>
      </c>
      <c r="C11" s="39" t="s">
        <v>95</v>
      </c>
      <c r="E11" s="47"/>
      <c r="F11" s="47">
        <v>5</v>
      </c>
      <c r="G11" s="47"/>
    </row>
    <row r="12" spans="1:9" ht="31.5" customHeight="1" x14ac:dyDescent="0.35">
      <c r="A12" s="45" t="s">
        <v>96</v>
      </c>
      <c r="B12" s="46">
        <f>'2025 Kosten der Verfahren'!C151</f>
        <v>724.1</v>
      </c>
      <c r="C12" s="39" t="s">
        <v>97</v>
      </c>
      <c r="D12" s="60">
        <f>B12+B11+B10+B9+B8+B7+B6+B5+B4+B2</f>
        <v>9357.8560799999977</v>
      </c>
      <c r="E12" s="47"/>
      <c r="F12" s="47">
        <v>2</v>
      </c>
      <c r="G12" s="47"/>
    </row>
    <row r="13" spans="1:9" ht="32.25" customHeight="1" x14ac:dyDescent="0.35">
      <c r="A13" s="48" t="s">
        <v>98</v>
      </c>
      <c r="B13" s="46">
        <v>800</v>
      </c>
      <c r="C13" s="39" t="s">
        <v>99</v>
      </c>
      <c r="E13" s="47">
        <v>2</v>
      </c>
      <c r="F13" s="47"/>
      <c r="G13" s="47"/>
    </row>
    <row r="14" spans="1:9" ht="32.25" customHeight="1" x14ac:dyDescent="0.35">
      <c r="A14" s="48" t="s">
        <v>100</v>
      </c>
      <c r="B14" s="46">
        <v>1400</v>
      </c>
      <c r="C14" s="39" t="s">
        <v>101</v>
      </c>
      <c r="E14" s="47"/>
      <c r="F14" s="47"/>
      <c r="G14" s="47"/>
    </row>
    <row r="15" spans="1:9" ht="27" x14ac:dyDescent="0.35">
      <c r="A15" s="48" t="s">
        <v>102</v>
      </c>
      <c r="B15" s="46">
        <v>600</v>
      </c>
      <c r="C15" s="39"/>
      <c r="E15" s="47"/>
      <c r="F15" s="47"/>
      <c r="G15" s="47"/>
    </row>
    <row r="16" spans="1:9" ht="33.75" customHeight="1" x14ac:dyDescent="0.35">
      <c r="A16" s="48" t="s">
        <v>103</v>
      </c>
      <c r="B16" s="46">
        <v>1000</v>
      </c>
      <c r="C16" s="39"/>
      <c r="E16" s="47">
        <v>2</v>
      </c>
      <c r="F16" s="47"/>
      <c r="G16" s="47"/>
    </row>
    <row r="17" spans="1:8" ht="32.25" customHeight="1" x14ac:dyDescent="0.35">
      <c r="A17" s="48" t="s">
        <v>104</v>
      </c>
      <c r="B17" s="46">
        <v>1000</v>
      </c>
      <c r="C17" s="39"/>
      <c r="E17" s="47">
        <v>2</v>
      </c>
      <c r="F17" s="47"/>
      <c r="G17" s="47"/>
    </row>
    <row r="18" spans="1:8" ht="32.25" customHeight="1" x14ac:dyDescent="0.35">
      <c r="A18" s="48" t="s">
        <v>105</v>
      </c>
      <c r="B18" s="46">
        <v>700</v>
      </c>
      <c r="C18" s="39" t="s">
        <v>106</v>
      </c>
      <c r="D18" s="60">
        <f>B18+B17+B16+B15+B14</f>
        <v>4700</v>
      </c>
      <c r="E18" s="47">
        <v>5</v>
      </c>
      <c r="F18" s="47"/>
      <c r="G18" s="47">
        <v>5</v>
      </c>
    </row>
    <row r="19" spans="1:8" ht="32.25" customHeight="1" x14ac:dyDescent="0.35">
      <c r="A19" s="48" t="s">
        <v>107</v>
      </c>
      <c r="B19" s="46"/>
      <c r="C19" s="39"/>
      <c r="E19" s="47"/>
      <c r="F19" s="47"/>
      <c r="G19" s="47"/>
    </row>
    <row r="20" spans="1:8" ht="38.25" customHeight="1" x14ac:dyDescent="0.4">
      <c r="A20" s="57" t="s">
        <v>108</v>
      </c>
      <c r="B20" s="46"/>
      <c r="C20" s="4"/>
      <c r="D20" s="49">
        <f>D18+D12</f>
        <v>14057.856079999998</v>
      </c>
      <c r="E20" s="50">
        <f>SUM(E2:E18)</f>
        <v>86.5</v>
      </c>
      <c r="F20" s="50">
        <f>SUM(F2:F18)</f>
        <v>13</v>
      </c>
      <c r="G20" s="50">
        <f t="shared" ref="G20" si="0">SUM(G2:G18)</f>
        <v>127.5</v>
      </c>
      <c r="H20" s="51"/>
    </row>
    <row r="21" spans="1:8" ht="27" x14ac:dyDescent="0.35">
      <c r="A21" s="58"/>
      <c r="B21" s="52"/>
      <c r="C21" s="53"/>
      <c r="D21" s="54"/>
      <c r="E21" s="55" t="s">
        <v>109</v>
      </c>
      <c r="F21" s="55" t="s">
        <v>110</v>
      </c>
      <c r="G21" s="55" t="s">
        <v>111</v>
      </c>
      <c r="H21" s="51"/>
    </row>
    <row r="22" spans="1:8" ht="42" customHeight="1" x14ac:dyDescent="0.4">
      <c r="A22" s="57" t="s">
        <v>112</v>
      </c>
      <c r="B22" s="46"/>
      <c r="C22" s="4"/>
      <c r="D22" s="4"/>
      <c r="E22" s="4"/>
      <c r="F22" s="4"/>
      <c r="G22" s="47">
        <f>E20+F20+G20</f>
        <v>227</v>
      </c>
    </row>
    <row r="23" spans="1:8" ht="42" customHeight="1" x14ac:dyDescent="0.35">
      <c r="A23" s="79"/>
      <c r="B23" s="79"/>
    </row>
    <row r="24" spans="1:8" ht="42" customHeight="1" x14ac:dyDescent="0.35">
      <c r="A24" s="79"/>
      <c r="B24" s="79"/>
    </row>
    <row r="25" spans="1:8" x14ac:dyDescent="0.2">
      <c r="A25" s="56"/>
      <c r="B25" s="56"/>
      <c r="D25" s="56"/>
      <c r="E25" s="56"/>
    </row>
    <row r="26" spans="1:8" x14ac:dyDescent="0.2">
      <c r="A26" s="56"/>
      <c r="D26" s="56"/>
    </row>
    <row r="27" spans="1:8" x14ac:dyDescent="0.2">
      <c r="A27" s="56"/>
      <c r="D27" s="56"/>
    </row>
    <row r="28" spans="1:8" x14ac:dyDescent="0.2">
      <c r="A28" s="56"/>
      <c r="D28" s="56"/>
    </row>
    <row r="29" spans="1:8" x14ac:dyDescent="0.2">
      <c r="A29" s="56"/>
      <c r="D29" s="56"/>
    </row>
    <row r="30" spans="1:8" x14ac:dyDescent="0.2">
      <c r="A30" s="56"/>
      <c r="D30" s="56"/>
    </row>
    <row r="31" spans="1:8" x14ac:dyDescent="0.2">
      <c r="A31" s="56"/>
      <c r="D31" s="56"/>
    </row>
    <row r="32" spans="1:8" x14ac:dyDescent="0.2">
      <c r="A32" s="56"/>
      <c r="D32" s="56"/>
    </row>
    <row r="33" spans="1:4" x14ac:dyDescent="0.2">
      <c r="A33" s="56"/>
      <c r="D33" s="56"/>
    </row>
    <row r="34" spans="1:4" x14ac:dyDescent="0.2">
      <c r="A34" s="56"/>
      <c r="D34" s="56"/>
    </row>
    <row r="35" spans="1:4" x14ac:dyDescent="0.2">
      <c r="A35" s="56"/>
      <c r="D35" s="56"/>
    </row>
    <row r="36" spans="1:4" x14ac:dyDescent="0.2">
      <c r="A36" s="56"/>
      <c r="D36" s="56"/>
    </row>
    <row r="37" spans="1:4" x14ac:dyDescent="0.2">
      <c r="A37" s="56"/>
      <c r="D37" s="56"/>
    </row>
    <row r="38" spans="1:4" x14ac:dyDescent="0.2">
      <c r="A38" s="56"/>
      <c r="D38" s="56"/>
    </row>
    <row r="39" spans="1:4" x14ac:dyDescent="0.2">
      <c r="A39" s="56"/>
      <c r="D39" s="56"/>
    </row>
  </sheetData>
  <mergeCells count="1">
    <mergeCell ref="E1:G1"/>
  </mergeCells>
  <pageMargins left="0.7" right="0.7" top="0.78740157499999996" bottom="0.78740157499999996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4A2985D-FAFD-4AAE-9D8E-8EDFB0BDC9FB}">
  <dimension ref="A1:C10"/>
  <sheetViews>
    <sheetView tabSelected="1" workbookViewId="0">
      <selection activeCell="E12" sqref="E12"/>
    </sheetView>
  </sheetViews>
  <sheetFormatPr baseColWidth="10" defaultRowHeight="12.75" x14ac:dyDescent="0.2"/>
  <cols>
    <col min="1" max="1" width="42.42578125" customWidth="1"/>
    <col min="2" max="2" width="25.5703125" customWidth="1"/>
    <col min="3" max="3" width="41.140625" customWidth="1"/>
  </cols>
  <sheetData>
    <row r="1" spans="1:3" ht="51" x14ac:dyDescent="0.2">
      <c r="A1" s="75" t="s">
        <v>130</v>
      </c>
      <c r="B1" s="75" t="s">
        <v>131</v>
      </c>
      <c r="C1" s="76" t="s">
        <v>132</v>
      </c>
    </row>
    <row r="2" spans="1:3" ht="42" customHeight="1" x14ac:dyDescent="0.35">
      <c r="A2" s="77">
        <v>14000</v>
      </c>
      <c r="B2" s="46">
        <f>'2025 Vollkostenrechnung'!D20</f>
        <v>14057.856079999998</v>
      </c>
      <c r="C2" s="78">
        <f>B2/A2</f>
        <v>1.0041325771428571</v>
      </c>
    </row>
    <row r="3" spans="1:3" ht="42" customHeight="1" x14ac:dyDescent="0.35">
      <c r="A3" s="77">
        <v>13000</v>
      </c>
      <c r="B3" s="46">
        <f>B2</f>
        <v>14057.856079999998</v>
      </c>
      <c r="C3" s="78">
        <f t="shared" ref="C3:C10" si="0">B3/A3</f>
        <v>1.0813735446153845</v>
      </c>
    </row>
    <row r="4" spans="1:3" ht="42" customHeight="1" x14ac:dyDescent="0.35">
      <c r="A4" s="77">
        <v>12000</v>
      </c>
      <c r="B4" s="46">
        <f>B2</f>
        <v>14057.856079999998</v>
      </c>
      <c r="C4" s="78">
        <f t="shared" si="0"/>
        <v>1.1714880066666664</v>
      </c>
    </row>
    <row r="5" spans="1:3" ht="42" customHeight="1" x14ac:dyDescent="0.35">
      <c r="A5" s="77">
        <v>11000</v>
      </c>
      <c r="B5" s="46">
        <f>B4</f>
        <v>14057.856079999998</v>
      </c>
      <c r="C5" s="78">
        <f t="shared" si="0"/>
        <v>1.2779869163636361</v>
      </c>
    </row>
    <row r="6" spans="1:3" ht="42" customHeight="1" x14ac:dyDescent="0.35">
      <c r="A6" s="77">
        <v>10000</v>
      </c>
      <c r="B6" s="46">
        <f t="shared" ref="B6:B10" si="1">B5</f>
        <v>14057.856079999998</v>
      </c>
      <c r="C6" s="78">
        <f t="shared" si="0"/>
        <v>1.4057856079999997</v>
      </c>
    </row>
    <row r="7" spans="1:3" ht="42" customHeight="1" x14ac:dyDescent="0.35">
      <c r="A7" s="77">
        <v>9000</v>
      </c>
      <c r="B7" s="46">
        <f t="shared" si="1"/>
        <v>14057.856079999998</v>
      </c>
      <c r="C7" s="78">
        <f t="shared" si="0"/>
        <v>1.5619840088888886</v>
      </c>
    </row>
    <row r="8" spans="1:3" ht="42" customHeight="1" x14ac:dyDescent="0.35">
      <c r="A8" s="77">
        <v>8000</v>
      </c>
      <c r="B8" s="46">
        <f t="shared" si="1"/>
        <v>14057.856079999998</v>
      </c>
      <c r="C8" s="78">
        <f t="shared" si="0"/>
        <v>1.7572320099999996</v>
      </c>
    </row>
    <row r="9" spans="1:3" ht="42" customHeight="1" x14ac:dyDescent="0.35">
      <c r="A9" s="77">
        <v>7000</v>
      </c>
      <c r="B9" s="46">
        <f t="shared" si="1"/>
        <v>14057.856079999998</v>
      </c>
      <c r="C9" s="78">
        <f t="shared" si="0"/>
        <v>2.0082651542857142</v>
      </c>
    </row>
    <row r="10" spans="1:3" ht="42" customHeight="1" x14ac:dyDescent="0.35">
      <c r="A10" s="77">
        <v>6000</v>
      </c>
      <c r="B10" s="46">
        <f t="shared" si="1"/>
        <v>14057.856079999998</v>
      </c>
      <c r="C10" s="78">
        <f t="shared" si="0"/>
        <v>2.3429760133333328</v>
      </c>
    </row>
  </sheetData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3</vt:i4>
      </vt:variant>
    </vt:vector>
  </HeadingPairs>
  <TitlesOfParts>
    <vt:vector size="3" baseType="lpstr">
      <vt:lpstr>2025 Kosten der Verfahren</vt:lpstr>
      <vt:lpstr>2025 Vollkostenrechnung</vt:lpstr>
      <vt:lpstr>Kilokosten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Excelblat Kostenberechnung Pflanzenschutz</dc:title>
  <dc:creator>Tim</dc:creator>
  <cp:lastModifiedBy>Tim Ochssner</cp:lastModifiedBy>
  <cp:lastPrinted>2008-03-08T12:54:57Z</cp:lastPrinted>
  <dcterms:created xsi:type="dcterms:W3CDTF">2007-01-28T10:41:19Z</dcterms:created>
  <dcterms:modified xsi:type="dcterms:W3CDTF">2025-11-20T06:09:01Z</dcterms:modified>
</cp:coreProperties>
</file>